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27A6E035-1A79-417C-B525-F718B7BDEC57}"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75" r:id="rId28"/>
    <sheet name="Ostatní ZP" sheetId="76" r:id="rId29"/>
    <sheet name="Zálohy" sheetId="78" r:id="rId30"/>
    <sheet name="Účetní_závěrka" sheetId="6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[7]FU!$B$3:$B$17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[7]FU!$J$3:$J$253</definedName>
    <definedName name="staty" localSheetId="3">[2]FU!$J$3:$J$253</definedName>
    <definedName name="staty" localSheetId="29">[1]FU!$J$3:$J$253</definedName>
    <definedName name="staty">FU!$J$3:$J$253</definedName>
    <definedName name="validation_list">OFFSET('[8]Obory činnosti'!$E$2,,,COUNTIF('[8]Obory činnosti'!$E$2:$E$1750,"?*"))</definedName>
    <definedName name="validation_list2" localSheetId="15">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OFFSET([7]FU!$H$3,,,COUNTIF([7]FU!$H$3:$H$204,"?*"))</definedName>
    <definedName name="validation_list2" localSheetId="3">OFFSET('[9]Finanční úřady'!$H$3,,,COUNTIF('[9]Finanční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OFFSET([7]FU!$Q$3,,,COUNTIF([7]FU!$Q$3:$Q$1699,"?*"))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OFFSET([7]FU!$Q$3,,,COUNTIF([7]FU!$T$3:$T$992,"?*"))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OFFSET([7]FU!$Q$3,,,COUNTIF([7]FU!$W$3:$W$992,"?*"))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OFFSET([7]FU!$Q$3,,,COUNTIF([7]FU!$Z$3:$Z$992,"?*"))</definedName>
    <definedName name="vl_cinnosti4" localSheetId="29">OFFSET([1]FU!$Q$3,,,COUNTIF([1]FU!$Z$3:$Z$992,"?*"))</definedName>
    <definedName name="vl_cinnosti4">OFFSET(FU!$Q$3,,,COUNTIF(FU!$Z$3:$Z$992,"?*"))</definedName>
    <definedName name="VL_Obec">OFFSET([10]FU!$T$3,,,COUNTIF([10]FU!$T$3:$T$6255,"?*"))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82" l="1"/>
  <c r="L27" i="30"/>
  <c r="L26" i="30"/>
  <c r="L25" i="30"/>
  <c r="L24" i="30"/>
  <c r="L23" i="30"/>
  <c r="A30" i="33"/>
  <c r="J57" i="62" l="1"/>
  <c r="J56" i="62"/>
  <c r="J55" i="62"/>
  <c r="N19" i="62" l="1"/>
  <c r="N18" i="62"/>
  <c r="B84" i="62"/>
  <c r="P50" i="73" l="1"/>
  <c r="H50" i="73"/>
  <c r="F43" i="66"/>
  <c r="G12" i="35" l="1"/>
  <c r="H34" i="33"/>
  <c r="H33" i="33"/>
  <c r="H32" i="33"/>
  <c r="F13" i="77" l="1"/>
  <c r="F9" i="38"/>
  <c r="F8" i="38"/>
  <c r="BK30" i="76"/>
  <c r="BJ30" i="76"/>
  <c r="BI30" i="76"/>
  <c r="BH30" i="76"/>
  <c r="BG30" i="76"/>
  <c r="BF30" i="76"/>
  <c r="BE30" i="76"/>
  <c r="BD30" i="76"/>
  <c r="BC30" i="76"/>
  <c r="BB30" i="76"/>
  <c r="BA30" i="76"/>
  <c r="AZ30" i="76"/>
  <c r="AY30" i="76"/>
  <c r="BK30" i="75"/>
  <c r="BJ30" i="75"/>
  <c r="BI30" i="75"/>
  <c r="BH30" i="75"/>
  <c r="BG30" i="75"/>
  <c r="BF30" i="75"/>
  <c r="BE30" i="75"/>
  <c r="BD30" i="75"/>
  <c r="BC30" i="75"/>
  <c r="BB30" i="75"/>
  <c r="BA30" i="75"/>
  <c r="AZ30" i="75"/>
  <c r="AY30" i="75"/>
  <c r="E7" i="31"/>
  <c r="E6" i="31"/>
  <c r="E5" i="31"/>
  <c r="E4" i="31"/>
  <c r="E3" i="31"/>
  <c r="E11" i="31" s="1"/>
  <c r="P14" i="73"/>
  <c r="BL30" i="76" l="1"/>
  <c r="N42" i="76" s="1"/>
  <c r="I44" i="76" s="1"/>
  <c r="BL30" i="75"/>
  <c r="N42" i="75" s="1"/>
  <c r="I44" i="75" s="1"/>
  <c r="B41" i="62"/>
  <c r="B77" i="62"/>
  <c r="B61" i="62"/>
  <c r="B60" i="62"/>
  <c r="B59" i="62"/>
  <c r="B58" i="62"/>
  <c r="AB121" i="62" l="1"/>
  <c r="J54" i="62"/>
  <c r="J53" i="62"/>
  <c r="N12" i="62" l="1"/>
  <c r="K13" i="79" l="1"/>
  <c r="K21" i="31" s="1"/>
  <c r="J13" i="79"/>
  <c r="J21" i="31" s="1"/>
  <c r="I13" i="79"/>
  <c r="H13" i="79"/>
  <c r="G13" i="79"/>
  <c r="F13" i="79"/>
  <c r="A17" i="76" l="1"/>
  <c r="Y14" i="73" l="1"/>
  <c r="A17" i="75"/>
  <c r="AG17" i="75" l="1"/>
  <c r="A61" i="76"/>
  <c r="N38" i="76"/>
  <c r="N40" i="76" s="1"/>
  <c r="A61" i="75"/>
  <c r="N38" i="75"/>
  <c r="A71"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E22" i="73"/>
  <c r="AH42" i="73" s="1"/>
  <c r="AE20" i="73"/>
  <c r="AH40" i="73" s="1"/>
  <c r="A19" i="75"/>
  <c r="AK15" i="75"/>
  <c r="H15" i="75"/>
  <c r="A15" i="75"/>
  <c r="Y13" i="75"/>
  <c r="A13" i="75"/>
  <c r="AN11" i="75"/>
  <c r="Y11" i="75"/>
  <c r="A11" i="75"/>
  <c r="A19" i="76"/>
  <c r="AG17" i="76"/>
  <c r="AK15" i="76"/>
  <c r="H15" i="76"/>
  <c r="A15" i="76"/>
  <c r="Y13" i="76"/>
  <c r="A13" i="76"/>
  <c r="AN11" i="76"/>
  <c r="Y11" i="76"/>
  <c r="A11" i="76"/>
  <c r="Q57" i="76"/>
  <c r="Q57" i="75"/>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18" i="74"/>
  <c r="M18" i="74"/>
  <c r="H18" i="74"/>
  <c r="A59" i="74"/>
  <c r="AB39" i="74"/>
  <c r="M39" i="74"/>
  <c r="A39" i="74"/>
  <c r="A12" i="73"/>
  <c r="Q10" i="73"/>
  <c r="U6" i="73"/>
  <c r="A6" i="73"/>
  <c r="A51" i="74"/>
  <c r="P46" i="73"/>
  <c r="P48" i="73" s="1"/>
  <c r="H46" i="73"/>
  <c r="AT42" i="73"/>
  <c r="AS42" i="73"/>
  <c r="AR42" i="73"/>
  <c r="AQ42" i="73"/>
  <c r="AP42" i="73"/>
  <c r="AO42" i="73"/>
  <c r="AN42" i="73"/>
  <c r="AM42" i="73"/>
  <c r="AL42" i="73"/>
  <c r="AK42" i="73"/>
  <c r="AJ42" i="73"/>
  <c r="AI42" i="73"/>
  <c r="AT40" i="73"/>
  <c r="AS40" i="73"/>
  <c r="AR40" i="73"/>
  <c r="AQ40" i="73"/>
  <c r="AP40" i="73"/>
  <c r="AO40" i="73"/>
  <c r="AN40" i="73"/>
  <c r="AM40" i="73"/>
  <c r="AL40" i="73"/>
  <c r="AK40" i="73"/>
  <c r="AJ40" i="73"/>
  <c r="AI40" i="73"/>
  <c r="AU40" i="73"/>
  <c r="P40" i="73" s="1"/>
  <c r="AB41" i="74" l="1"/>
  <c r="R41" i="74"/>
  <c r="M41" i="74"/>
  <c r="AG41" i="74"/>
  <c r="A41" i="74"/>
  <c r="AU42" i="73"/>
  <c r="U40" i="73" s="1"/>
  <c r="U42" i="73" s="1"/>
  <c r="A40" i="78"/>
  <c r="A41" i="78"/>
  <c r="A60" i="75"/>
  <c r="A60" i="76"/>
  <c r="R13" i="69"/>
  <c r="R14" i="68"/>
  <c r="K13" i="69"/>
  <c r="K14" i="68"/>
  <c r="A8" i="68"/>
  <c r="A7" i="69"/>
  <c r="R8" i="68"/>
  <c r="R7" i="69"/>
  <c r="P42" i="73"/>
  <c r="C60" i="32"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AH13" i="76"/>
  <c r="AH13" i="75"/>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18"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I36" i="76" l="1"/>
  <c r="I46" i="76" s="1"/>
  <c r="I49" i="76" s="1"/>
  <c r="AE38" i="76" s="1"/>
  <c r="H35" i="33"/>
  <c r="N33" i="62" s="1"/>
  <c r="N56" i="62"/>
  <c r="I36" i="75"/>
  <c r="I46" i="75" s="1"/>
  <c r="I49" i="75" s="1"/>
  <c r="AE38" i="75" s="1"/>
  <c r="F23" i="33"/>
  <c r="N39" i="62"/>
  <c r="AG47" i="76" l="1"/>
  <c r="AJ49" i="76" s="1"/>
  <c r="AG47" i="75"/>
  <c r="N51" i="62"/>
  <c r="E11" i="30"/>
  <c r="H38" i="73"/>
  <c r="X41" i="75"/>
  <c r="X42" i="75"/>
  <c r="AD43" i="75" s="1"/>
  <c r="AH42" i="75"/>
  <c r="E10" i="78"/>
  <c r="AH42" i="76"/>
  <c r="X41" i="76"/>
  <c r="X42" i="76"/>
  <c r="AD43" i="76" s="1"/>
  <c r="H48" i="73" l="1"/>
  <c r="H52" i="73" s="1"/>
  <c r="H54" i="73" s="1"/>
  <c r="H56" i="73" s="1"/>
  <c r="D9" i="74"/>
  <c r="S9" i="74" s="1"/>
  <c r="AJ49" i="75"/>
  <c r="E11" i="78" s="1"/>
  <c r="E13" i="78" s="1"/>
  <c r="H44" i="73"/>
  <c r="F37" i="30"/>
  <c r="B36" i="62" s="1"/>
  <c r="J19" i="62"/>
  <c r="E15" i="30"/>
  <c r="F39" i="30" s="1"/>
  <c r="E16" i="78" l="1"/>
  <c r="G16" i="78" s="1"/>
  <c r="G13" i="78"/>
  <c r="G11" i="78"/>
  <c r="H58" i="73"/>
  <c r="N74" i="62"/>
  <c r="E16" i="30"/>
  <c r="J10" i="62"/>
  <c r="E18" i="78"/>
  <c r="AH9" i="74"/>
  <c r="D12" i="78" s="1"/>
  <c r="D15" i="78" s="1"/>
  <c r="D17" i="78" s="1"/>
  <c r="D19" i="78" s="1"/>
  <c r="D22" i="78" s="1"/>
  <c r="D24" i="78" s="1"/>
  <c r="D26" i="78" s="1"/>
  <c r="D29" i="78" s="1"/>
  <c r="D31" i="78" s="1"/>
  <c r="D33" i="78" s="1"/>
  <c r="D36" i="78" s="1"/>
  <c r="D38" i="78" s="1"/>
  <c r="D40" i="78" s="1"/>
  <c r="D43" i="78" s="1"/>
  <c r="C12" i="78"/>
  <c r="L22" i="30" l="1"/>
  <c r="E19" i="30"/>
  <c r="H60" i="73"/>
  <c r="H62" i="73" s="1"/>
  <c r="H66" i="73" s="1"/>
  <c r="C15" i="78"/>
  <c r="G12" i="78"/>
  <c r="F23" i="38"/>
  <c r="F15" i="54"/>
  <c r="Z121" i="62" s="1"/>
  <c r="A100" i="78"/>
  <c r="J14" i="62"/>
  <c r="E20" i="78"/>
  <c r="G18" i="78"/>
  <c r="K19" i="30" l="1"/>
  <c r="K20" i="30"/>
  <c r="G13" i="74"/>
  <c r="C10" i="78"/>
  <c r="G10" i="78" s="1"/>
  <c r="J13" i="62"/>
  <c r="F32" i="30"/>
  <c r="E23" i="78"/>
  <c r="G20" i="78"/>
  <c r="C17" i="78"/>
  <c r="G15" i="78"/>
  <c r="F33" i="30" l="1"/>
  <c r="F34" i="30" s="1"/>
  <c r="N13" i="62"/>
  <c r="C19" i="78"/>
  <c r="G17" i="78"/>
  <c r="G23" i="78"/>
  <c r="E25" i="78"/>
  <c r="G19" i="78" l="1"/>
  <c r="C22" i="78"/>
  <c r="E27" i="78"/>
  <c r="G25" i="78"/>
  <c r="N14" i="62"/>
  <c r="F24" i="38" l="1"/>
  <c r="F25" i="38" s="1"/>
  <c r="F16" i="54"/>
  <c r="N2" i="62"/>
  <c r="G27" i="78"/>
  <c r="E30" i="78"/>
  <c r="C24" i="78"/>
  <c r="G22" i="78"/>
  <c r="C26" i="78" l="1"/>
  <c r="G24" i="78"/>
  <c r="E32" i="78"/>
  <c r="G30" i="78"/>
  <c r="V121" i="62"/>
  <c r="F17" i="54"/>
  <c r="F27" i="38" s="1"/>
  <c r="F26" i="38"/>
  <c r="N73" i="62" l="1"/>
  <c r="F36" i="30"/>
  <c r="G32" i="78"/>
  <c r="E34" i="78"/>
  <c r="R121" i="62"/>
  <c r="F18" i="54"/>
  <c r="AA121" i="62" s="1"/>
  <c r="G26" i="78"/>
  <c r="C29" i="78"/>
  <c r="B11" i="62" l="1"/>
  <c r="F38" i="30"/>
  <c r="C31" i="78"/>
  <c r="G29" i="78"/>
  <c r="G34" i="78"/>
  <c r="E37" i="78"/>
  <c r="F28" i="38"/>
  <c r="N72" i="62" s="1"/>
  <c r="E39" i="78" l="1"/>
  <c r="G37" i="78"/>
  <c r="E12" i="31"/>
  <c r="B7" i="62"/>
  <c r="B20" i="62"/>
  <c r="G31" i="78"/>
  <c r="C33" i="78"/>
  <c r="C36" i="78" l="1"/>
  <c r="G33" i="78"/>
  <c r="D24" i="31"/>
  <c r="B9" i="62"/>
  <c r="E41" i="78"/>
  <c r="G41" i="78" s="1"/>
  <c r="G39" i="78"/>
  <c r="D25" i="31" l="1"/>
  <c r="D28" i="31" s="1"/>
  <c r="D29" i="31"/>
  <c r="B17" i="62" s="1"/>
  <c r="B35" i="62"/>
  <c r="G36" i="78"/>
  <c r="C38" i="78"/>
  <c r="B81" i="62" l="1"/>
  <c r="G38" i="78"/>
  <c r="C40" i="78"/>
  <c r="D30" i="31"/>
  <c r="D31" i="31"/>
  <c r="B83" i="62" l="1"/>
  <c r="B32" i="62"/>
  <c r="B82" i="62"/>
  <c r="C4" i="78"/>
  <c r="C5" i="78" s="1"/>
  <c r="D48" i="31"/>
  <c r="G40" i="78"/>
  <c r="C43" i="78"/>
  <c r="G43" i="78" s="1"/>
  <c r="B46" i="62" l="1"/>
  <c r="B9" i="78"/>
  <c r="G9" i="78" s="1"/>
  <c r="D55" i="32"/>
  <c r="B21" i="78"/>
  <c r="B14" i="78"/>
  <c r="G14" i="78" l="1"/>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vyněřovacích zakladů OSVČ a zaměstnání překročí částku 2.110.416 Kč.</t>
        </r>
      </text>
    </comment>
    <comment ref="AK69"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<sst xmlns="http://schemas.openxmlformats.org/spreadsheetml/2006/main" count="7876" uniqueCount="4020">
  <si>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</si>
  <si>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</si>
  <si>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</si>
  <si>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</si>
  <si>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</si>
  <si>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</si>
  <si>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</si>
  <si>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</si>
  <si>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</si>
  <si>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</si>
  <si>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</si>
  <si>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</si>
  <si>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</si>
  <si>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</si>
  <si>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</si>
  <si>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</si>
  <si>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</si>
  <si>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</si>
  <si>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</si>
  <si>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</si>
  <si>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</si>
  <si>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</si>
  <si>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</si>
  <si>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</si>
  <si>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</si>
  <si>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</si>
  <si>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</si>
  <si>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</si>
  <si>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</si>
  <si>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</si>
  <si>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</si>
  <si>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</si>
  <si>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</si>
  <si>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</si>
  <si>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</si>
  <si>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</si>
  <si>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</si>
  <si>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</si>
  <si>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</si>
  <si>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</si>
  <si>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</si>
  <si>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</si>
  <si>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</si>
  <si>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</si>
  <si>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</si>
  <si>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</si>
  <si>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</si>
  <si>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</si>
  <si>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</si>
  <si>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</si>
  <si>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</si>
  <si>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</si>
  <si>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</si>
  <si>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</si>
  <si>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</si>
  <si>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</si>
  <si>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</si>
  <si>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</si>
  <si>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</si>
  <si>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</si>
  <si>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</si>
  <si>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</si>
  <si>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</si>
  <si>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</si>
  <si>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</si>
  <si>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</si>
  <si>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</si>
  <si>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</si>
  <si>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</si>
  <si>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</si>
  <si>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</si>
  <si>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</si>
  <si>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</si>
  <si>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</si>
  <si>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</si>
  <si>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</si>
  <si>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</si>
  <si>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</si>
  <si>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</si>
  <si>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</si>
  <si>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</si>
  <si>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</si>
  <si>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</si>
  <si>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</si>
  <si>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</si>
  <si>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</si>
  <si>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</si>
  <si>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</si>
  <si>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</si>
  <si>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</si>
  <si>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</si>
  <si>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</si>
  <si>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</si>
  <si>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</si>
  <si>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</si>
  <si>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</si>
  <si>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</si>
  <si>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</si>
  <si>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</si>
  <si>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</si>
  <si>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</si>
  <si>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</si>
  <si>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</si>
  <si>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</si>
  <si>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</si>
  <si>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</si>
  <si>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</si>
  <si>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</si>
  <si>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</si>
  <si>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</si>
  <si>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</si>
  <si>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</si>
  <si>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</si>
  <si>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</si>
  <si>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</si>
  <si>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</si>
  <si>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</si>
  <si>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</si>
  <si>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</si>
  <si>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</si>
  <si>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</si>
  <si>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</si>
  <si>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</si>
  <si>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</si>
  <si>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</si>
  <si>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</si>
  <si>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</si>
  <si>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</si>
  <si>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</si>
  <si>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</si>
  <si>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</si>
  <si>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</si>
  <si>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</si>
  <si>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</si>
  <si>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</si>
  <si>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</si>
  <si>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</si>
  <si>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</si>
  <si>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</si>
  <si>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</si>
  <si>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</si>
  <si>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</si>
  <si>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</si>
  <si>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</si>
  <si>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</si>
  <si>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</si>
  <si>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</si>
  <si>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</si>
  <si>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</si>
  <si>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</si>
  <si>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</si>
  <si>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</si>
  <si>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</si>
  <si>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</si>
  <si>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</si>
  <si>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</si>
  <si>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</si>
  <si>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</si>
  <si>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</si>
  <si>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</si>
  <si>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</si>
  <si>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</si>
  <si>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</si>
  <si>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</si>
  <si>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</si>
  <si>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</si>
  <si>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</si>
  <si>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</si>
  <si>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</si>
  <si>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</si>
  <si>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</si>
  <si>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</si>
  <si>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</si>
  <si>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</si>
  <si>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</si>
  <si>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</si>
  <si>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</si>
  <si>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</si>
  <si>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</si>
  <si>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</si>
  <si>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</si>
  <si>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</si>
  <si>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</si>
  <si>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</si>
  <si>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</si>
  <si>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</si>
  <si>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</si>
  <si>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</si>
  <si>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</si>
  <si>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</si>
  <si>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</si>
  <si>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</si>
  <si>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</si>
  <si>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</si>
  <si>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</si>
  <si>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</si>
  <si>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</si>
  <si>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</si>
  <si>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</si>
  <si>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</si>
  <si>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</si>
  <si>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</si>
  <si>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</si>
  <si>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</si>
  <si>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</si>
  <si>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</si>
  <si>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</si>
  <si>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</si>
  <si>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</si>
  <si>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</si>
  <si>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</si>
  <si>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</si>
  <si>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</si>
  <si>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</si>
  <si>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</si>
  <si>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</si>
  <si>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</si>
  <si>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</si>
  <si>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</si>
  <si>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</si>
  <si>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</si>
  <si>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</si>
  <si>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</si>
  <si>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</si>
  <si>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</si>
  <si>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</si>
  <si>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</si>
  <si>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</si>
  <si>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</si>
  <si>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</si>
  <si>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</si>
  <si>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</si>
  <si>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</si>
  <si>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</si>
  <si>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</si>
  <si>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</si>
  <si>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</si>
  <si>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</si>
  <si>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</si>
  <si>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</si>
  <si>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</si>
  <si>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</si>
  <si>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</si>
  <si>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</si>
  <si>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</si>
  <si>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</si>
  <si>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</si>
  <si>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</si>
  <si>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</si>
  <si>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</si>
  <si>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</si>
  <si>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</si>
  <si>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</si>
  <si>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</si>
  <si>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</si>
  <si>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</si>
  <si>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</si>
  <si>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</si>
  <si>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</si>
  <si>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</si>
  <si>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</si>
  <si>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</si>
  <si>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</si>
  <si>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</si>
  <si>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</si>
  <si>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</si>
  <si>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</si>
  <si>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</si>
  <si>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</si>
  <si>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</si>
  <si>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</si>
  <si>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</si>
  <si>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</si>
  <si>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</si>
  <si>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</si>
  <si>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</si>
  <si>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</si>
  <si>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</si>
  <si>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</si>
  <si>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</si>
  <si>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</si>
  <si>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</si>
  <si>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</si>
  <si>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</si>
  <si>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</si>
  <si>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</si>
  <si>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</si>
  <si>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</si>
  <si>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</si>
  <si>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</si>
  <si>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</si>
  <si>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</si>
  <si>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</si>
  <si>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</si>
  <si>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</si>
  <si>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</si>
  <si>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</si>
  <si>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</si>
  <si>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</si>
  <si>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</si>
  <si>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</si>
  <si>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</si>
  <si>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</si>
  <si>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</si>
  <si>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</si>
  <si>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</si>
  <si>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</si>
  <si>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</si>
  <si>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</si>
  <si>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</si>
  <si>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</si>
  <si>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</si>
  <si>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</si>
  <si>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</si>
  <si>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</si>
  <si>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</si>
  <si>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</si>
  <si>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</si>
  <si>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</si>
  <si>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</si>
  <si>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</si>
  <si>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</si>
  <si>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</si>
  <si>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</si>
  <si>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</si>
  <si>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</si>
  <si>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</si>
  <si>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</si>
  <si>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</si>
  <si>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</si>
  <si>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</si>
  <si>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</si>
  <si>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</si>
  <si>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</si>
  <si>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</si>
  <si>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</si>
  <si>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</si>
  <si>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</si>
  <si>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</si>
  <si>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</si>
  <si>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</si>
  <si>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</si>
  <si>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</si>
  <si>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</si>
  <si>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</si>
  <si>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</si>
  <si>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</si>
  <si>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</si>
  <si>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</si>
  <si>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</si>
  <si>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</si>
  <si>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</si>
  <si>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</si>
  <si>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</si>
  <si>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</si>
  <si>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</si>
  <si>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</si>
  <si>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</si>
  <si>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</si>
  <si>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</si>
  <si>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</si>
  <si>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</si>
  <si>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</si>
  <si>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</si>
  <si>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</si>
  <si>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</si>
  <si>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</si>
  <si>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</si>
  <si>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</si>
  <si>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</si>
  <si>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</si>
  <si>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</si>
  <si>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</si>
  <si>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</si>
  <si>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</si>
  <si>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</si>
  <si>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</si>
  <si>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</si>
  <si>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</si>
  <si>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</si>
  <si>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</si>
  <si>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</si>
  <si>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</si>
  <si>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</si>
  <si>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</si>
  <si>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</si>
  <si>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</si>
  <si>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</si>
  <si>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</si>
  <si>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</si>
  <si>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</si>
  <si>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</si>
  <si>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</si>
  <si>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</si>
  <si>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</si>
  <si>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</si>
  <si>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</si>
  <si>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</si>
  <si>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</si>
  <si>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</si>
  <si>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</si>
  <si>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</si>
  <si>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</si>
  <si>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</si>
  <si>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</si>
  <si>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</si>
  <si>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</si>
  <si>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</si>
  <si>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</si>
  <si>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</si>
  <si>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</si>
  <si>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</si>
  <si>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</si>
  <si>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</si>
  <si>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</si>
  <si>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</si>
  <si>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</si>
  <si>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</si>
  <si>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</si>
  <si>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</si>
  <si>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</si>
  <si>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</si>
  <si>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</si>
  <si>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</si>
  <si>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</si>
  <si>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</si>
  <si>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</si>
  <si>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</si>
  <si>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</si>
  <si>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</si>
  <si>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</si>
  <si>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</si>
  <si>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</si>
  <si>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</si>
  <si>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</si>
  <si>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</si>
  <si>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</si>
  <si>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</si>
  <si>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</si>
  <si>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</si>
  <si>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</si>
  <si>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</si>
  <si>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</si>
  <si>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</si>
  <si>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</si>
  <si>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</si>
  <si>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</si>
  <si>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</si>
  <si>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</si>
  <si>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</si>
  <si>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</si>
  <si>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</si>
  <si>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</si>
  <si>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</si>
  <si>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</si>
  <si>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</si>
  <si>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</si>
  <si>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</si>
  <si>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</si>
  <si>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</si>
  <si>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</si>
  <si>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</si>
  <si>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</si>
  <si>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</si>
  <si>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</si>
  <si>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</si>
  <si>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</si>
  <si>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</si>
  <si>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</si>
  <si>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</si>
  <si>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</si>
  <si>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</si>
  <si>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</si>
  <si>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</si>
  <si>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</si>
  <si>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</si>
  <si>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</si>
  <si>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</si>
  <si>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</si>
  <si>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</si>
  <si>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</si>
  <si>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</si>
  <si>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</si>
  <si>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</si>
  <si>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</si>
  <si>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</si>
  <si>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</si>
  <si>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</si>
  <si>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</si>
  <si>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</si>
  <si>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</si>
  <si>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</si>
  <si>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</si>
  <si>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</si>
  <si>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</si>
  <si>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</si>
  <si>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</si>
  <si>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</si>
  <si>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</si>
  <si>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</si>
  <si>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</si>
  <si>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</si>
  <si>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</si>
  <si>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</si>
  <si>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</si>
  <si>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</si>
  <si>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</si>
  <si>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</si>
  <si>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</si>
  <si>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</si>
  <si>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</si>
  <si>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</si>
  <si>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</si>
  <si>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</si>
  <si>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</si>
  <si>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</si>
  <si>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</si>
  <si>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</si>
  <si>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</si>
  <si>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</si>
  <si>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</si>
  <si>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</si>
  <si>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</si>
  <si>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</si>
  <si>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</si>
  <si>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</si>
  <si>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</si>
  <si>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</si>
  <si>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</si>
  <si>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</si>
  <si>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</si>
  <si>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</si>
  <si>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</si>
  <si>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</si>
  <si>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</si>
  <si>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</si>
  <si>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</si>
  <si>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</si>
  <si>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</si>
  <si>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</si>
  <si>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</si>
  <si>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</si>
  <si>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</si>
  <si>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</si>
  <si>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</si>
  <si>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</si>
  <si>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</si>
  <si>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</si>
  <si>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</si>
  <si>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</si>
  <si>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</si>
  <si>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</si>
  <si>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</si>
  <si>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</si>
  <si>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</si>
  <si>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</si>
  <si>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</si>
  <si>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</si>
  <si>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</si>
  <si>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</si>
  <si>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</si>
  <si>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</si>
  <si>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</si>
  <si>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</si>
  <si>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</si>
  <si>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</si>
  <si>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</si>
  <si>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</si>
  <si>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</si>
  <si>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</si>
  <si>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</si>
  <si>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</si>
  <si>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</si>
  <si>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</si>
  <si>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</si>
  <si>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</si>
  <si>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</si>
  <si>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</si>
  <si>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</si>
  <si>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</si>
  <si>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</si>
  <si>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</si>
  <si>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</si>
  <si>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</si>
  <si>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</si>
  <si>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</si>
  <si>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</si>
  <si>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</si>
  <si>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</si>
  <si>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</si>
  <si>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</si>
  <si>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</si>
  <si>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</si>
  <si>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</si>
  <si>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</si>
  <si>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</si>
  <si>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</si>
  <si>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</si>
  <si>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</si>
  <si>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</si>
  <si>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</si>
  <si>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</si>
  <si>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</si>
  <si>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</si>
  <si>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</si>
  <si>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</si>
  <si>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</si>
  <si>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</si>
  <si>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</si>
  <si>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</si>
  <si>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</si>
  <si>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</si>
  <si>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</si>
  <si>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</si>
  <si>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</si>
  <si>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</si>
  <si>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</si>
  <si>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</si>
  <si>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</si>
  <si>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</si>
  <si>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</si>
  <si>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</si>
  <si>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</si>
  <si>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</si>
  <si>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</si>
  <si>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</si>
  <si>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</si>
  <si>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</si>
  <si>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</si>
  <si>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</si>
  <si>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</si>
  <si>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</si>
  <si>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</si>
  <si>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</si>
  <si>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</si>
  <si>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</si>
  <si>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</si>
  <si>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</si>
  <si>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</si>
  <si>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</si>
  <si>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</si>
  <si>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</si>
  <si>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</si>
  <si>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</si>
  <si>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</si>
  <si>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</si>
  <si>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</si>
  <si>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</si>
  <si>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</si>
  <si>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</si>
  <si>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</si>
  <si>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</si>
  <si>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</si>
  <si>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</si>
  <si>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</si>
  <si>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</si>
  <si>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</si>
  <si>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</si>
  <si>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</si>
  <si>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</si>
  <si>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</si>
  <si>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</si>
  <si>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</si>
  <si>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</si>
  <si>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</si>
  <si>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</si>
  <si>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</si>
  <si>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</si>
  <si>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</si>
  <si>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</si>
  <si>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</si>
  <si>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</si>
  <si>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</si>
  <si>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</si>
  <si>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</si>
  <si>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</si>
  <si>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</si>
  <si>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</si>
  <si>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</si>
  <si>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</si>
  <si>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</si>
  <si>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</si>
  <si>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</si>
  <si>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</si>
  <si>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</si>
  <si>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</si>
  <si>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</si>
  <si>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</si>
  <si>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</si>
  <si>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</si>
  <si>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</si>
  <si>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</si>
  <si>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</si>
  <si>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</si>
  <si>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</si>
  <si>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</si>
  <si>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</si>
  <si>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</si>
  <si>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</si>
  <si>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</si>
  <si>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</si>
  <si>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</si>
  <si>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</si>
  <si>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</si>
  <si>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</si>
  <si>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</si>
  <si>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</si>
  <si>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</si>
  <si>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</si>
  <si>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</si>
  <si>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</si>
  <si>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</si>
  <si>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</si>
  <si>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</si>
  <si>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</si>
  <si>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</si>
  <si>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</si>
  <si>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</si>
  <si>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</si>
  <si>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</si>
  <si>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</si>
  <si>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</si>
  <si>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</si>
  <si>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</si>
  <si>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</si>
  <si>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</si>
  <si>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</si>
  <si>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</si>
  <si>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</si>
  <si>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</si>
  <si>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</si>
  <si>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</si>
  <si>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</si>
  <si>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</si>
  <si>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</si>
  <si>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</si>
  <si>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</si>
  <si>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</si>
  <si>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</si>
  <si>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</si>
  <si>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</si>
  <si>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</si>
  <si>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</si>
  <si>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</si>
  <si>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</si>
  <si>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</si>
  <si>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</si>
  <si>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</si>
  <si>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</si>
  <si>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</si>
  <si>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</si>
  <si>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</si>
  <si>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</si>
  <si>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</si>
  <si>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</si>
  <si>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</si>
  <si>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</si>
  <si>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</si>
  <si>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</si>
  <si>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</si>
  <si>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</si>
  <si>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</si>
  <si>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</si>
  <si>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</si>
  <si>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</si>
  <si>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</si>
  <si>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</si>
  <si>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</si>
  <si>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</si>
  <si>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</si>
  <si>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</si>
  <si>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</si>
  <si>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</si>
  <si>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</si>
  <si>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</si>
  <si>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</si>
  <si>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</si>
  <si>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</si>
  <si>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</si>
  <si>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</si>
  <si>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</si>
  <si>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</si>
  <si>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</si>
  <si>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</si>
  <si>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</si>
  <si>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</si>
  <si>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</si>
  <si>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</si>
  <si>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</si>
  <si>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</si>
  <si>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</si>
  <si>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</si>
  <si>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</si>
  <si>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</si>
  <si>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</si>
  <si>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</si>
  <si>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</si>
  <si>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</si>
  <si>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</si>
  <si>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</si>
  <si>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</si>
  <si>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</si>
  <si>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</si>
  <si>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</si>
  <si>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</si>
  <si>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</si>
  <si>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</si>
  <si>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</si>
  <si>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</si>
  <si>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</si>
  <si>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</si>
  <si>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</si>
  <si>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</si>
  <si>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</si>
  <si>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</si>
  <si>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</si>
  <si>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</si>
  <si>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</si>
  <si>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</si>
  <si>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</si>
  <si>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</si>
  <si>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</si>
  <si>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</si>
  <si>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</si>
  <si>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</si>
  <si>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</si>
  <si>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</si>
  <si>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</si>
  <si>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</si>
  <si>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</si>
  <si>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</si>
  <si>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</si>
  <si>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</si>
  <si>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</si>
  <si>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</si>
  <si>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</si>
  <si>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</si>
  <si>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</si>
  <si>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</si>
  <si>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</si>
  <si>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</si>
  <si>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</si>
  <si>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</si>
  <si>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</si>
  <si>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</si>
  <si>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</si>
  <si>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</si>
  <si>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</si>
  <si>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</si>
  <si>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</si>
  <si>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</si>
  <si>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</si>
  <si>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</si>
  <si>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</si>
  <si>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</si>
  <si>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</si>
  <si>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</si>
  <si>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</si>
  <si>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</si>
  <si>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</si>
  <si>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</si>
  <si>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</si>
  <si>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</si>
  <si>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</si>
  <si>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</si>
  <si>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</si>
  <si>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</si>
  <si>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</si>
  <si>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</si>
  <si>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</si>
  <si>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</si>
  <si>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</si>
  <si>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</si>
  <si>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</si>
  <si>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</si>
  <si>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</si>
  <si>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</si>
  <si>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</si>
  <si>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</si>
  <si>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</si>
  <si>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</si>
  <si>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</si>
  <si>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</si>
  <si>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</si>
  <si>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</si>
  <si>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</si>
  <si>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</si>
  <si>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</si>
  <si>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</si>
  <si>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</si>
  <si>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</si>
  <si>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</si>
  <si>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</si>
  <si>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</si>
  <si>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</si>
  <si>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</si>
  <si>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</si>
  <si>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</si>
  <si>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</si>
  <si>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</si>
  <si>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</si>
  <si>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</si>
  <si>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</si>
  <si>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</si>
  <si>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</si>
  <si>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</si>
  <si>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</si>
  <si>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</si>
  <si>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</si>
  <si>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</si>
  <si>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</si>
  <si>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</si>
  <si>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</si>
  <si>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</si>
  <si>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</si>
  <si>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</si>
  <si>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</si>
  <si>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</si>
  <si>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</si>
  <si>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</si>
  <si>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</si>
  <si>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</si>
  <si>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</si>
  <si>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</si>
  <si>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</si>
  <si>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</si>
  <si>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</si>
  <si>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</si>
  <si>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</si>
  <si>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</si>
  <si>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</si>
  <si>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</si>
  <si>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</si>
  <si>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</si>
  <si>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</si>
  <si>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</si>
  <si>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</si>
  <si>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</si>
  <si>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</si>
  <si>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</si>
  <si>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</si>
  <si>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</si>
  <si>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</si>
  <si>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</si>
  <si>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</si>
  <si>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</si>
  <si>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</si>
  <si>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</si>
  <si>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</si>
  <si>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</si>
  <si>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</si>
  <si>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</si>
  <si>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</si>
  <si>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</si>
  <si>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</si>
  <si>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</si>
  <si>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</si>
  <si>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</si>
  <si>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</si>
  <si>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</si>
  <si>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</si>
  <si>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</si>
  <si>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</si>
  <si>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</si>
  <si>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</si>
  <si>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</si>
  <si>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</si>
  <si>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</si>
  <si>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</si>
  <si>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</si>
  <si>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</si>
  <si>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</si>
  <si>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</si>
  <si>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</si>
  <si>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</si>
  <si>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</si>
  <si>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</si>
  <si>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</si>
  <si>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</si>
  <si>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</si>
  <si>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</si>
  <si>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</si>
  <si>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</si>
  <si>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</si>
  <si>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</si>
  <si>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</si>
  <si>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</si>
  <si>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</si>
  <si>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</si>
  <si>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</si>
  <si>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</si>
  <si>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</si>
  <si>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</si>
  <si>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</si>
  <si>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</si>
  <si>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</si>
  <si>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</si>
  <si>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</si>
  <si>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</si>
  <si>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</si>
  <si>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</si>
  <si>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</si>
  <si>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</si>
  <si>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</si>
  <si>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</si>
  <si>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</si>
  <si>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</si>
  <si>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</si>
  <si>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</si>
  <si>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</si>
  <si>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</si>
  <si>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</si>
  <si>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</si>
  <si>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</si>
  <si>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</si>
  <si>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</si>
  <si>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</si>
  <si>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</si>
  <si>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</si>
  <si>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</si>
  <si>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</si>
  <si>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</si>
  <si>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</si>
  <si>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</si>
  <si>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</si>
  <si>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</si>
  <si>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</si>
  <si>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</si>
  <si>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</si>
  <si>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</si>
  <si>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</si>
  <si>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</si>
  <si>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</si>
  <si>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</si>
  <si>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</si>
  <si>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</si>
  <si>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</si>
  <si>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</si>
  <si>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</si>
  <si>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</si>
  <si>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</si>
  <si>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</si>
  <si>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</si>
  <si>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</si>
  <si>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</si>
  <si>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</si>
  <si>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</si>
  <si>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</si>
  <si>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</si>
  <si>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</si>
  <si>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</si>
  <si>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</si>
  <si>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</si>
  <si>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</si>
  <si>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</si>
  <si>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</si>
  <si>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</si>
  <si>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</si>
  <si>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</si>
  <si>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</si>
  <si>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</si>
  <si>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</si>
  <si>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</si>
  <si>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</si>
  <si>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</si>
  <si>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</si>
  <si>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</si>
  <si>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</si>
  <si>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</si>
  <si>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</si>
  <si>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</si>
  <si>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</si>
  <si>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</si>
  <si>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</si>
  <si>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</si>
  <si>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</si>
  <si>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</si>
  <si>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</si>
  <si>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</si>
  <si>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</si>
  <si>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</si>
  <si>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</si>
  <si>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</si>
  <si>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</si>
  <si>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</si>
  <si>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</si>
  <si>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</si>
  <si>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</si>
  <si>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</si>
  <si>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</si>
  <si>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</si>
  <si>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</si>
  <si>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</si>
  <si>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</si>
  <si>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</si>
  <si>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</si>
  <si>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</si>
  <si>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</si>
  <si>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</si>
  <si>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</si>
  <si>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</si>
  <si>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</si>
  <si>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</si>
  <si>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</si>
  <si>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</si>
  <si>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</si>
  <si>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</si>
  <si>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</si>
  <si>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</si>
  <si>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</si>
  <si>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</si>
  <si>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</si>
  <si>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</si>
  <si>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</si>
  <si>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</si>
  <si>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</si>
  <si>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</si>
  <si>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</si>
  <si>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</si>
  <si>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</si>
  <si>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</si>
  <si>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</si>
  <si>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</si>
  <si>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</si>
  <si>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</si>
  <si>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</si>
  <si>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</si>
  <si>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</si>
  <si>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</si>
  <si>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</si>
  <si>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</si>
  <si>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</si>
  <si>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</si>
  <si>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</si>
  <si>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</si>
  <si>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</si>
  <si>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</si>
  <si>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</si>
  <si>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</si>
  <si>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</si>
  <si>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</si>
  <si>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</si>
  <si>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</si>
  <si>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</si>
  <si>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</si>
  <si>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</si>
  <si>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</si>
  <si>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</si>
  <si>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</si>
  <si>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</si>
  <si>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</si>
  <si>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</si>
  <si>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</si>
  <si>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</si>
  <si>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</si>
  <si>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</si>
  <si>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</si>
  <si>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</si>
  <si>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</si>
  <si>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</si>
  <si>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</si>
  <si>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</si>
  <si>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</si>
  <si>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</si>
  <si>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</si>
  <si>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</si>
  <si>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</si>
  <si>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</si>
  <si>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</si>
  <si>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</si>
  <si>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</si>
  <si>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</si>
  <si>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</si>
  <si>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</si>
  <si>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</si>
  <si>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</si>
  <si>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</si>
  <si>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</si>
  <si>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</si>
  <si>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</si>
  <si>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</si>
  <si>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</si>
  <si>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</si>
  <si>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</si>
  <si>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</si>
  <si>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</si>
  <si>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</si>
  <si>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</si>
  <si>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</si>
  <si>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</si>
  <si>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</si>
  <si>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</si>
  <si>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</si>
  <si>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</si>
  <si>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</si>
  <si>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</si>
  <si>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</si>
  <si>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</si>
  <si>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</si>
  <si>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</si>
  <si>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</si>
  <si>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</si>
  <si>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</si>
  <si>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</si>
  <si>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</si>
  <si>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</si>
  <si>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</si>
  <si>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</si>
  <si>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</si>
  <si>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</si>
  <si>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</si>
  <si>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</si>
  <si>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</si>
  <si>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</si>
  <si>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</si>
  <si>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</si>
  <si>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</si>
  <si>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</si>
  <si>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</si>
  <si>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</si>
  <si>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</si>
  <si>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</si>
  <si>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</si>
  <si>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</si>
  <si>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</si>
  <si>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</si>
  <si>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</si>
  <si>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</si>
  <si>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</si>
  <si>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</si>
  <si>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</si>
  <si>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</si>
  <si>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</si>
  <si>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</si>
  <si>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</si>
  <si>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</si>
  <si>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</si>
  <si>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</si>
  <si>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</si>
  <si>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</si>
  <si>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</si>
  <si>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</si>
  <si>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</si>
  <si>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</si>
  <si>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</si>
  <si>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</si>
  <si>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</si>
  <si>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</si>
  <si>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</si>
  <si>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</si>
  <si>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</si>
  <si>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</si>
  <si>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</si>
  <si>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</si>
  <si>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</si>
  <si>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</si>
  <si>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</si>
  <si>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</si>
  <si>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</si>
  <si>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</si>
  <si>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</si>
  <si>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</si>
  <si>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</si>
  <si>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</si>
  <si>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</si>
  <si>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</si>
  <si>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</si>
  <si>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</si>
  <si>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</si>
  <si>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</si>
  <si>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</si>
  <si>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</si>
  <si>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</si>
  <si>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</si>
  <si>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</si>
  <si>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</si>
  <si>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</si>
  <si>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</si>
  <si>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</si>
  <si>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</si>
  <si>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</si>
  <si>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</si>
  <si>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</si>
  <si>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</si>
  <si>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</si>
  <si>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</si>
  <si>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</si>
  <si>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</si>
  <si>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</si>
  <si>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</si>
  <si>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</si>
  <si>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</si>
  <si>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</si>
  <si>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</si>
  <si>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</si>
  <si>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</si>
  <si>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</si>
  <si>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</si>
  <si>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</si>
  <si>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</si>
  <si>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</si>
  <si>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</si>
  <si>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</si>
  <si>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</si>
  <si>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</si>
  <si>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</si>
  <si>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</si>
  <si>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</si>
  <si>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</si>
  <si>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</si>
  <si>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</si>
  <si>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</si>
  <si>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</si>
  <si>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</si>
  <si>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</si>
  <si>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</si>
  <si>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</si>
  <si>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</si>
  <si>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</si>
  <si>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</si>
  <si>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</si>
  <si>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</si>
  <si>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</si>
  <si>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</si>
  <si>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</si>
  <si>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</si>
  <si>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</si>
  <si>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</si>
  <si>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</si>
  <si>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</si>
  <si>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</si>
  <si>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</si>
  <si>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</si>
  <si>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</si>
  <si>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</si>
  <si>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</si>
  <si>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</si>
  <si>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</si>
  <si>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</si>
  <si>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</si>
  <si>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</si>
  <si>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</si>
  <si>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</si>
  <si>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</si>
  <si>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</si>
  <si>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</si>
  <si>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</si>
  <si>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</si>
  <si>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</si>
  <si>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</si>
  <si>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</si>
  <si>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</si>
  <si>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</si>
  <si>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</si>
  <si>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</si>
  <si>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</si>
  <si>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</si>
  <si>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</si>
  <si>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</si>
  <si>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</si>
  <si>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</si>
  <si>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</si>
  <si>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</si>
  <si>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</si>
  <si>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</si>
  <si>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</si>
  <si>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</si>
  <si>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</si>
  <si>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</si>
  <si>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</si>
  <si>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</si>
  <si>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</si>
  <si>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</si>
  <si>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</si>
  <si>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</si>
  <si>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</si>
  <si>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</si>
  <si>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</si>
  <si>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</si>
  <si>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</si>
  <si>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</si>
  <si>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</si>
  <si>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</si>
  <si>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</si>
  <si>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</si>
  <si>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</si>
  <si>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</si>
  <si>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</si>
  <si>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</si>
  <si>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</si>
  <si>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</si>
  <si>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</si>
  <si>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</si>
  <si>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</si>
  <si>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</si>
  <si>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</si>
  <si>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</si>
  <si>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</si>
  <si>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</si>
  <si>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</si>
  <si>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</si>
  <si>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</si>
  <si>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</si>
  <si>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</si>
  <si>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</si>
  <si>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</si>
  <si>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</si>
  <si>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</si>
  <si>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</si>
  <si>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</si>
  <si>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</si>
  <si>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</si>
  <si>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</si>
  <si>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</si>
  <si>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</si>
  <si>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</si>
  <si>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</si>
  <si>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</si>
  <si>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</si>
  <si>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</si>
  <si>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</si>
  <si>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</si>
  <si>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</si>
  <si>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</si>
  <si>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</si>
  <si>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</si>
  <si>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</si>
  <si>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</si>
  <si>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</si>
  <si>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</si>
  <si>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</si>
  <si>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</si>
  <si>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</si>
  <si>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</si>
  <si>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</si>
  <si>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</si>
  <si>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</si>
  <si>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</si>
  <si>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</si>
  <si>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</si>
  <si>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</si>
  <si>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</si>
  <si>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</si>
  <si>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</si>
  <si>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</si>
  <si>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</si>
  <si>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</si>
  <si>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</si>
  <si>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</si>
  <si>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</si>
  <si>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</si>
  <si>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</si>
  <si>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</si>
  <si>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</si>
  <si>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</si>
  <si>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</si>
  <si>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</si>
  <si>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</si>
  <si>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</si>
  <si>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</si>
  <si>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</si>
  <si>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</si>
  <si>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</si>
  <si>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</si>
  <si>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</si>
  <si>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</si>
  <si>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</si>
  <si>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</si>
  <si>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</si>
  <si>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</si>
  <si>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</si>
  <si>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</si>
  <si>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</si>
  <si>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</si>
  <si>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</si>
  <si>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</si>
  <si>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</si>
  <si>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</si>
  <si>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</si>
  <si>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</si>
  <si>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</si>
  <si>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</si>
  <si>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</si>
  <si>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</si>
  <si>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</si>
  <si>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</si>
  <si>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</si>
  <si>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</si>
  <si>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</si>
  <si>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</si>
  <si>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</si>
  <si>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</si>
  <si>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</si>
  <si>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</si>
  <si>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</si>
  <si>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</si>
  <si>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</si>
  <si>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</si>
  <si>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</si>
  <si>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</si>
  <si>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</si>
  <si>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</si>
  <si>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</si>
  <si>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</si>
  <si>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</si>
  <si>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</si>
  <si>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</si>
  <si>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</si>
  <si>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</si>
  <si>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</si>
  <si>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</si>
  <si>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</si>
  <si>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</si>
  <si>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</si>
  <si>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</si>
  <si>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</si>
  <si>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</si>
  <si>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</si>
  <si>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</si>
  <si>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</si>
  <si>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</si>
  <si>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</si>
  <si>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</si>
  <si>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</si>
  <si>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</si>
  <si>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</si>
  <si>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</si>
  <si>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</si>
  <si>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</si>
  <si>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</si>
  <si>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</si>
  <si>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</si>
  <si>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</si>
  <si>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</si>
  <si>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</si>
  <si>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</si>
  <si>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</si>
  <si>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</si>
  <si>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</si>
  <si>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</si>
  <si>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</si>
  <si>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</si>
  <si>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</si>
  <si>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</si>
  <si>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</si>
  <si>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</si>
  <si>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</si>
  <si>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</si>
  <si>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</si>
  <si>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</si>
  <si>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</si>
  <si>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</si>
  <si>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</si>
  <si>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</si>
  <si>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</si>
  <si>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</si>
  <si>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</si>
  <si>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</si>
  <si>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</si>
  <si>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</si>
  <si>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</si>
  <si>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</si>
  <si>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</si>
  <si>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</si>
  <si>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</si>
  <si>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</si>
  <si>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</si>
  <si>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</si>
  <si>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</si>
  <si>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</si>
  <si>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</si>
  <si>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</si>
  <si>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</si>
  <si>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</si>
  <si>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</si>
  <si>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</si>
  <si>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</si>
  <si>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</si>
  <si>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</si>
  <si>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</si>
  <si>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</si>
  <si>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</si>
  <si>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</si>
  <si>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</si>
  <si>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</si>
  <si>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</si>
  <si>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</si>
  <si>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</si>
  <si>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</si>
  <si>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</si>
  <si>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</si>
  <si>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</si>
  <si>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</si>
  <si>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</si>
  <si>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</si>
  <si>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</si>
  <si>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</si>
  <si>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</si>
  <si>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</si>
  <si>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</si>
  <si>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</si>
  <si>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</si>
  <si>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</si>
  <si>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</si>
  <si>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</si>
  <si>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</si>
  <si>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</si>
  <si>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</si>
  <si>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</si>
  <si>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</si>
  <si>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</si>
  <si>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</si>
  <si>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</si>
  <si>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</si>
  <si>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</si>
  <si>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</si>
  <si>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</si>
  <si>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</si>
  <si>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</si>
  <si>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</si>
  <si>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</si>
  <si>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</si>
  <si>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</si>
  <si>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</si>
  <si>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</si>
  <si>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</si>
  <si>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</si>
  <si>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</si>
  <si>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</si>
  <si>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</si>
  <si>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</si>
  <si>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</si>
  <si>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</si>
  <si>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</si>
  <si>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</si>
  <si>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</si>
  <si>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</si>
  <si>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</si>
  <si>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</si>
  <si>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</si>
  <si>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</si>
  <si>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</si>
  <si>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</si>
  <si>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</si>
  <si>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</si>
  <si>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</si>
  <si>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</si>
  <si>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</si>
  <si>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</si>
  <si>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</si>
  <si>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</si>
  <si>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</si>
  <si>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</si>
  <si>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</si>
  <si>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</si>
  <si>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</si>
  <si>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</si>
  <si>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</si>
  <si>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</si>
  <si>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</si>
  <si>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</si>
  <si>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</si>
  <si>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</si>
  <si>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</si>
  <si>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</si>
  <si>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</si>
  <si>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</si>
  <si>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</si>
  <si>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</si>
  <si>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</si>
  <si>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</si>
  <si>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</si>
  <si>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</si>
  <si>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</si>
  <si>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</si>
  <si>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</si>
  <si>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</si>
  <si>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</si>
  <si>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</si>
  <si>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</si>
  <si>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</si>
  <si>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</si>
  <si>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</si>
  <si>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</si>
  <si>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</si>
  <si>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</si>
  <si>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</si>
  <si>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</si>
  <si>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</si>
  <si>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</si>
  <si>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</si>
  <si>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</si>
  <si>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</si>
  <si>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</si>
  <si>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</si>
  <si>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</si>
  <si>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</si>
  <si>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</si>
  <si>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</si>
  <si>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</si>
  <si>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</si>
  <si>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</si>
  <si>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</si>
  <si>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</si>
  <si>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</si>
  <si>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</si>
  <si>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</si>
  <si>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</si>
  <si>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</si>
  <si>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</si>
  <si>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</si>
  <si>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</si>
  <si>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</si>
  <si>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</si>
  <si>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</si>
  <si>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</si>
  <si>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</si>
  <si>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</si>
  <si>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</si>
  <si>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</si>
  <si>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</si>
  <si>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</si>
  <si>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</si>
  <si>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</si>
  <si>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</si>
  <si>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</si>
  <si>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</si>
  <si>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</si>
  <si>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</si>
  <si>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</si>
  <si>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</si>
  <si>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</si>
  <si>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</si>
  <si>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</si>
  <si>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</si>
  <si>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</si>
  <si>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</si>
  <si>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</si>
  <si>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</si>
  <si>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</si>
  <si>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</si>
  <si>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</si>
  <si>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</si>
  <si>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</si>
  <si>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</si>
  <si>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</si>
  <si>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</si>
  <si>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</si>
  <si>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</si>
  <si>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</si>
  <si>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</si>
  <si>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</si>
  <si>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</si>
  <si>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</si>
  <si>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</si>
  <si>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</si>
  <si>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</si>
  <si>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</si>
  <si>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</si>
  <si>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</si>
  <si>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</si>
  <si>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</si>
  <si>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</si>
  <si>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</si>
  <si>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</si>
  <si>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</si>
  <si>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</si>
  <si>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</si>
  <si>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</si>
  <si>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</si>
  <si>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</si>
  <si>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</si>
  <si>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</si>
  <si>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</si>
  <si>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</si>
  <si>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</si>
  <si>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</si>
  <si>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</si>
  <si>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</si>
  <si>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</si>
  <si>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</si>
  <si>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</si>
  <si>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</si>
  <si>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</si>
  <si>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</si>
  <si>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</si>
  <si>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</si>
  <si>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</si>
  <si>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</si>
  <si>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</si>
  <si>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</si>
  <si>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</si>
  <si>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</si>
  <si>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</si>
  <si>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</si>
  <si>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</si>
  <si>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</si>
  <si>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</si>
  <si>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</si>
  <si>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</si>
  <si>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</si>
  <si>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</si>
  <si>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</si>
  <si>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</si>
  <si>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</si>
  <si>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</si>
  <si>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</si>
  <si>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</si>
  <si>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</si>
  <si>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</si>
  <si>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</si>
  <si>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</si>
  <si>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</si>
  <si>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</si>
  <si>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</si>
  <si>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</si>
  <si>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</si>
  <si>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</si>
  <si>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</si>
  <si>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</si>
  <si>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</si>
  <si>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</si>
  <si>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</si>
  <si>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</si>
  <si>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</si>
  <si>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</si>
  <si>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</si>
  <si>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</si>
  <si>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</si>
  <si>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</si>
  <si>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</si>
  <si>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</si>
  <si>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</si>
  <si>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</si>
  <si>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</si>
  <si>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</si>
  <si>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</si>
  <si>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</si>
  <si>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</si>
  <si>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</si>
  <si>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</si>
  <si>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</si>
  <si>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</si>
  <si>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</si>
  <si>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</si>
  <si>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</si>
  <si>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</si>
  <si>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</si>
  <si>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</si>
  <si>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</si>
  <si>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</si>
  <si>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</si>
  <si>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</si>
  <si>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</si>
  <si>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</si>
  <si>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</si>
  <si>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</si>
  <si>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</si>
  <si>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</si>
  <si>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</si>
  <si>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</si>
  <si>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</si>
  <si>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</si>
  <si>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</si>
  <si>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</si>
  <si>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</si>
  <si>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</si>
  <si>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</si>
  <si>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</si>
  <si>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</si>
  <si>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</si>
  <si>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</si>
  <si>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</si>
  <si>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</si>
  <si>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</si>
  <si>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</si>
  <si>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</si>
  <si>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</si>
  <si>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</si>
  <si>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</si>
  <si>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</si>
  <si>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</si>
  <si>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</si>
  <si>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</si>
  <si>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</si>
  <si>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</si>
  <si>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</si>
  <si>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</si>
  <si>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</si>
  <si>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</si>
  <si>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</si>
  <si>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</si>
  <si>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</si>
  <si>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</si>
  <si>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</si>
  <si>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</si>
  <si>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</si>
  <si>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</si>
  <si>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</si>
  <si>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</si>
  <si>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</si>
  <si>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</si>
  <si>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</si>
  <si>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</si>
  <si>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</si>
  <si>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</si>
  <si>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</si>
  <si>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</si>
  <si>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</si>
  <si>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</si>
  <si>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</si>
  <si>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</si>
  <si>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</si>
  <si>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</si>
  <si>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</si>
  <si>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</si>
  <si>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</si>
  <si>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</si>
  <si>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</si>
  <si>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</si>
  <si>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</si>
  <si>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</si>
  <si>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</si>
  <si>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</si>
  <si>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</si>
  <si>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</si>
  <si>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</si>
  <si>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</si>
  <si>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</si>
  <si>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</si>
  <si>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</si>
  <si>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</si>
  <si>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</si>
  <si>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</si>
  <si>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</si>
  <si>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</si>
  <si>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</si>
  <si>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</si>
  <si>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</si>
  <si>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</si>
  <si>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</si>
  <si>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</si>
  <si>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</si>
  <si>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</si>
  <si>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</si>
  <si>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</si>
  <si>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</si>
  <si>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</si>
  <si>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</si>
  <si>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</si>
  <si>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</si>
  <si>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</si>
  <si>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</si>
  <si>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</si>
  <si>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</si>
  <si>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</si>
  <si>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</si>
  <si>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</si>
  <si>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</si>
  <si>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</si>
  <si>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</si>
  <si>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</si>
  <si>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</si>
  <si>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</si>
  <si>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</si>
  <si>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</si>
  <si>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</si>
  <si>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</si>
  <si>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</si>
  <si>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</si>
  <si>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</si>
  <si>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</si>
  <si>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</si>
  <si>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</si>
  <si>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</si>
  <si>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</si>
  <si>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</si>
  <si>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</si>
  <si>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</si>
  <si>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</si>
  <si>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</si>
  <si>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</si>
  <si>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</si>
  <si>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</si>
  <si>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</si>
  <si>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</si>
  <si>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</si>
  <si>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</si>
  <si>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</si>
  <si>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</si>
  <si>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</si>
  <si>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</si>
  <si>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</si>
  <si>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</si>
  <si>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</si>
  <si>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</si>
  <si>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</si>
  <si>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</si>
  <si>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</si>
  <si>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</si>
  <si>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</si>
  <si>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</si>
  <si>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</si>
  <si>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</si>
  <si>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</si>
  <si>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</si>
  <si>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</si>
  <si>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</si>
  <si>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</si>
  <si>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</si>
  <si>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</si>
  <si>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</si>
  <si>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</si>
  <si>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</si>
  <si>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</si>
  <si>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</si>
  <si>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</si>
  <si>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</si>
  <si>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</si>
  <si>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</si>
  <si>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</si>
  <si>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</si>
  <si>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</si>
  <si>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</si>
  <si>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</si>
  <si>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</si>
  <si>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</si>
  <si>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</si>
  <si>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</si>
  <si>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</si>
  <si>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</si>
  <si>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</si>
  <si>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</si>
  <si>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</si>
  <si>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</si>
  <si>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</si>
  <si>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</si>
  <si>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</si>
  <si>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</si>
  <si>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</si>
  <si>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</si>
  <si>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</si>
  <si>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</si>
  <si>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</si>
  <si>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</si>
  <si>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</si>
  <si>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</si>
  <si>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</si>
  <si>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</si>
  <si>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</si>
  <si>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</si>
  <si>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</si>
  <si>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</si>
  <si>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</si>
  <si>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</si>
  <si>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</si>
  <si>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</si>
  <si>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</si>
  <si>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</si>
  <si>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</si>
  <si>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</si>
  <si>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</si>
  <si>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</si>
  <si>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</si>
  <si>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</si>
  <si>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</si>
  <si>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</si>
  <si>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</si>
  <si>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</si>
  <si>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</si>
  <si>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</si>
  <si>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</si>
  <si>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</si>
  <si>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</si>
  <si>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</si>
  <si>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</si>
  <si>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</si>
  <si>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</si>
  <si>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</si>
  <si>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</si>
  <si>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</si>
  <si>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</si>
  <si>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</si>
  <si>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</si>
  <si>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</si>
  <si>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</si>
  <si>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</si>
  <si>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</si>
  <si>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</si>
  <si>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</si>
  <si>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</si>
  <si>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</si>
  <si>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</si>
  <si>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</si>
  <si>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</si>
  <si>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</si>
  <si>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</si>
  <si>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</si>
  <si>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</si>
  <si>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</si>
  <si>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</si>
  <si>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</si>
  <si>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</si>
  <si>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</si>
  <si>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</si>
  <si>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</si>
  <si>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</si>
  <si>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</si>
  <si>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</si>
  <si>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</si>
  <si>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</si>
  <si>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</si>
  <si>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</si>
  <si>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</si>
  <si>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</si>
  <si>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</si>
  <si>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</si>
  <si>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</si>
  <si>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</si>
  <si>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</si>
  <si>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</si>
  <si>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</si>
  <si>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</si>
  <si>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</si>
  <si>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</si>
  <si>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</si>
  <si>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</si>
  <si>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</si>
  <si>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</si>
  <si>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</si>
  <si>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</si>
  <si>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</si>
  <si>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</si>
  <si>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</si>
  <si>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</si>
  <si>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</si>
  <si>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</si>
  <si>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</si>
  <si>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</si>
  <si>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</si>
  <si>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</si>
  <si>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</si>
  <si>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</si>
  <si>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</si>
  <si>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</si>
  <si>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</si>
  <si>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</si>
  <si>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</si>
  <si>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</si>
  <si>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</si>
  <si>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</si>
  <si>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</si>
  <si>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</si>
  <si>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</si>
  <si>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</si>
  <si>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</si>
  <si>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</si>
  <si>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</si>
  <si>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</si>
  <si>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</si>
  <si>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</si>
  <si>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</si>
  <si>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</si>
  <si>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</si>
  <si>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</si>
  <si>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</si>
  <si>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</si>
  <si>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</si>
  <si>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</si>
  <si>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</si>
  <si>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</si>
  <si>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</si>
  <si>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</si>
  <si>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</si>
  <si>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</si>
  <si>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</si>
  <si>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</si>
  <si>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</si>
  <si>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</si>
  <si>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</si>
  <si>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</si>
  <si>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</si>
  <si>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</si>
  <si>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</si>
  <si>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</si>
  <si>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</si>
  <si>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</si>
  <si>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</si>
  <si>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</si>
  <si>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</si>
  <si>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</si>
  <si>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</si>
  <si>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</si>
  <si>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</si>
  <si>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</si>
  <si>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</si>
  <si>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</si>
  <si>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</si>
  <si>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</si>
  <si>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</si>
  <si>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</si>
  <si>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</si>
  <si>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</si>
  <si>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</si>
  <si>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</si>
  <si>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</si>
  <si>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</si>
  <si>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</si>
  <si>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</si>
  <si>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</si>
  <si>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</si>
  <si>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</si>
  <si>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</si>
  <si>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</si>
  <si>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</si>
  <si>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</si>
  <si>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</si>
  <si>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</si>
  <si>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</si>
  <si>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</si>
  <si>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</si>
  <si>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</si>
  <si>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</si>
  <si>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</si>
  <si>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</si>
  <si>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</si>
  <si>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</si>
  <si>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</si>
  <si>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</si>
  <si>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</si>
  <si>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</si>
  <si>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</si>
  <si>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</si>
  <si>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</si>
  <si>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</si>
  <si>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</si>
  <si>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</si>
  <si>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</si>
  <si>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</si>
  <si>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</si>
  <si>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</si>
  <si>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</si>
  <si>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</si>
  <si>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</si>
  <si>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</si>
  <si>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</si>
  <si>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</si>
  <si>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</si>
  <si>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</si>
  <si>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</si>
  <si>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</si>
  <si>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</si>
  <si>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</si>
  <si>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</si>
  <si>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</si>
  <si>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</si>
  <si>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</si>
  <si>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</si>
  <si>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</si>
  <si>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</si>
  <si>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</si>
  <si>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</si>
  <si>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</si>
  <si>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</si>
  <si>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</si>
  <si>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</si>
  <si>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</si>
  <si>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</si>
  <si>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</si>
  <si>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</si>
  <si>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</si>
  <si>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</si>
  <si>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</si>
  <si>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</si>
  <si>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</si>
  <si>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</si>
  <si>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</si>
  <si>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</si>
  <si>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</si>
  <si>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</si>
  <si>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</si>
  <si>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</si>
  <si>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</si>
  <si>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</si>
  <si>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</si>
  <si>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</si>
  <si>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</si>
  <si>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</si>
  <si>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</si>
  <si>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</si>
  <si>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</si>
  <si>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</si>
  <si>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</si>
  <si>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</si>
  <si>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</si>
  <si>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</si>
  <si>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</si>
  <si>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</si>
  <si>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</si>
  <si>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</si>
  <si>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</si>
  <si>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</si>
  <si>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</si>
  <si>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</si>
  <si>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</si>
  <si>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</si>
  <si>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</si>
  <si>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</si>
  <si>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</si>
  <si>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</si>
  <si>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</si>
  <si>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</si>
  <si>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</si>
  <si>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</si>
  <si>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</si>
  <si>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</si>
  <si>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</si>
  <si>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</si>
  <si>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</si>
  <si>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</si>
  <si>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</si>
  <si>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</si>
  <si>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</si>
  <si>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</si>
  <si>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</si>
  <si>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</si>
  <si>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</si>
  <si>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</si>
  <si>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</si>
  <si>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</si>
  <si>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</si>
  <si>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</si>
  <si>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</si>
  <si>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</si>
  <si>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</si>
  <si>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</si>
  <si>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</si>
  <si>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</si>
  <si>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</si>
  <si>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</si>
  <si>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</si>
  <si>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</si>
  <si>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</si>
  <si>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</si>
  <si>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</si>
  <si>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</si>
  <si>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</si>
  <si>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</si>
  <si>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</si>
  <si>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</si>
  <si>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</si>
  <si>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</si>
  <si>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</si>
  <si>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</si>
  <si>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</si>
  <si>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</si>
  <si>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</si>
  <si>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</si>
  <si>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</si>
  <si>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</si>
  <si>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</si>
  <si>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</si>
  <si>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</si>
  <si>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</si>
  <si>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</si>
  <si>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</si>
  <si>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</si>
  <si>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</si>
  <si>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</si>
  <si>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</si>
  <si>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</si>
  <si>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</si>
  <si>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</si>
  <si>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</si>
  <si>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</si>
  <si>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</si>
  <si>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</si>
  <si>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</si>
  <si>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</si>
  <si>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</si>
  <si>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</si>
  <si>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</si>
  <si>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</si>
  <si>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</si>
  <si>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</si>
  <si>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</si>
  <si>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</si>
  <si>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</si>
  <si>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</si>
  <si>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</si>
  <si>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</si>
  <si>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</si>
  <si>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</si>
  <si>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</si>
  <si>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</si>
  <si>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</si>
  <si>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</si>
  <si>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</si>
  <si>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</si>
  <si>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</si>
  <si>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</si>
  <si>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</si>
  <si>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</si>
  <si>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</si>
  <si>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</si>
  <si>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</si>
  <si>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</si>
  <si>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</si>
  <si>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</si>
  <si>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</si>
  <si>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</si>
  <si>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</si>
  <si>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</si>
  <si>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</si>
  <si>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</si>
  <si>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</si>
  <si>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</si>
  <si>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</si>
  <si>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</si>
  <si>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</si>
  <si>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</si>
  <si>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</si>
  <si>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</si>
  <si>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</si>
  <si>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</si>
  <si>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</si>
  <si>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</si>
  <si>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</si>
  <si>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</si>
  <si>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</si>
  <si>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</si>
  <si>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</si>
  <si>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</si>
  <si>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</si>
  <si>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</si>
  <si>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</si>
  <si>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</si>
  <si>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</si>
  <si>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</si>
  <si>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</si>
  <si>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</si>
  <si>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</si>
  <si>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</si>
  <si>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</si>
  <si>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</si>
  <si>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</si>
  <si>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</si>
  <si>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</si>
  <si>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</si>
  <si>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</si>
  <si>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</si>
  <si>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</si>
  <si>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</si>
  <si>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</si>
  <si>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</si>
  <si>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</si>
  <si>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</si>
  <si>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</si>
  <si>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</si>
  <si>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</si>
  <si>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</si>
  <si>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</si>
  <si>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</si>
  <si>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</si>
  <si>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</si>
  <si>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</si>
  <si>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</si>
  <si>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</si>
  <si>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</si>
  <si>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</si>
  <si>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</si>
  <si>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</si>
  <si>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</si>
  <si>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</si>
  <si>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</si>
  <si>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</si>
  <si>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</si>
  <si>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</si>
  <si>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</si>
  <si>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</si>
  <si>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</si>
  <si>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</si>
  <si>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</si>
  <si>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</si>
  <si>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</si>
  <si>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</si>
  <si>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</si>
  <si>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</si>
  <si>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</si>
  <si>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</si>
  <si>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</si>
  <si>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</si>
  <si>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</si>
  <si>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</si>
  <si>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</si>
  <si>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</si>
  <si>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</si>
  <si>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</si>
  <si>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</si>
  <si>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</si>
  <si>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</si>
  <si>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</si>
  <si>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</si>
  <si>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</si>
  <si>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</si>
  <si>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</si>
  <si>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</si>
  <si>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</si>
  <si>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</si>
  <si>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</si>
  <si>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</si>
  <si>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</si>
  <si>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</si>
  <si>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</si>
  <si>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</si>
  <si>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</si>
  <si>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</si>
  <si>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</si>
  <si>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</si>
  <si>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</si>
  <si>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</si>
  <si>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</si>
  <si>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</si>
  <si>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</si>
  <si>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</si>
  <si>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</si>
  <si>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</si>
  <si>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</si>
  <si>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</si>
  <si>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</si>
  <si>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</si>
  <si>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</si>
  <si>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</si>
  <si>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</si>
  <si>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</si>
  <si>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</si>
  <si>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</si>
  <si>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</si>
  <si>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</si>
  <si>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</si>
  <si>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</si>
  <si>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</si>
  <si>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</si>
  <si>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</si>
  <si>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</si>
  <si>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</si>
  <si>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</si>
  <si>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</si>
  <si>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</si>
  <si>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</si>
  <si>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</si>
  <si>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</si>
  <si>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</si>
  <si>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</si>
  <si>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</si>
  <si>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</si>
  <si>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</si>
  <si>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</si>
  <si>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</si>
  <si>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</si>
  <si>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</si>
  <si>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</si>
  <si>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</si>
  <si>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</si>
  <si>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</si>
  <si>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</si>
  <si>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</si>
  <si>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</si>
  <si>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</si>
  <si>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</si>
  <si>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</si>
  <si>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</si>
  <si>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</si>
  <si>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</si>
  <si>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</si>
  <si>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</si>
  <si>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</si>
  <si>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</si>
  <si>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</si>
  <si>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</si>
  <si>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</si>
  <si>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</si>
  <si>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</si>
  <si>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</si>
  <si>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</si>
  <si>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</si>
  <si>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</si>
  <si>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</si>
  <si>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</si>
  <si>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</si>
  <si>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</si>
  <si>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</si>
  <si>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</si>
  <si>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</si>
  <si>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</si>
  <si>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</si>
  <si>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</si>
  <si>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</si>
  <si>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</si>
  <si>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</si>
  <si>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</si>
  <si>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</si>
  <si>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</si>
  <si>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</si>
  <si>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</si>
  <si>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</si>
  <si>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</si>
  <si>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</si>
  <si>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</si>
  <si>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</si>
  <si>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</si>
  <si>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</si>
  <si>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</si>
  <si>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</si>
  <si>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</si>
  <si>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</si>
  <si>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</si>
  <si>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</si>
  <si>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</si>
  <si>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</si>
  <si>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</si>
  <si>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</si>
  <si>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</si>
  <si>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</si>
  <si>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</si>
  <si>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</si>
  <si>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</si>
  <si>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</si>
  <si>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</si>
  <si>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</si>
  <si>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</si>
  <si>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</si>
  <si>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</si>
  <si>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</si>
  <si>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</si>
  <si>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</si>
  <si>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</si>
  <si>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</si>
  <si>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</si>
  <si>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</si>
  <si>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</si>
  <si>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</si>
  <si>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</si>
  <si>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</si>
  <si>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</si>
  <si>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</si>
  <si>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</si>
  <si>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</si>
  <si>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</si>
  <si>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</si>
  <si>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</si>
  <si>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</si>
  <si>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</si>
  <si>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</si>
  <si>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</si>
  <si>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</si>
  <si>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</si>
  <si>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</si>
  <si>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</si>
  <si>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</si>
  <si>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</si>
  <si>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</si>
  <si>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</si>
  <si>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</si>
  <si>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</si>
  <si>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</si>
  <si>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</si>
  <si>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</si>
  <si>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</si>
  <si>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</si>
  <si>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</si>
  <si>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</si>
  <si>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</si>
  <si>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</si>
  <si>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</si>
  <si>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</si>
  <si>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</si>
  <si>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</si>
  <si>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</si>
  <si>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</si>
  <si>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</si>
  <si>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</si>
  <si>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</si>
  <si>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</si>
  <si>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</si>
  <si>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</si>
  <si>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</si>
  <si>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</si>
  <si>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</si>
  <si>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</si>
  <si>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</si>
  <si>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</si>
  <si>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</si>
  <si>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</si>
  <si>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</si>
  <si>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</si>
  <si>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</si>
  <si>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</si>
  <si>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</si>
  <si>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</si>
  <si>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</si>
  <si>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</si>
  <si>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</si>
  <si>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</si>
  <si>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</si>
  <si>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</si>
  <si>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</si>
  <si>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</si>
  <si>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</si>
  <si>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</si>
  <si>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</si>
  <si>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</si>
  <si>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</si>
  <si>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</si>
  <si>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</si>
  <si>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</si>
  <si>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</si>
  <si>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</si>
  <si>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</si>
  <si>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</si>
  <si>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</si>
  <si>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</si>
  <si>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</si>
  <si>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</si>
  <si>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</si>
  <si>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</si>
  <si>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</si>
  <si>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</si>
  <si>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</si>
  <si>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</si>
  <si>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</si>
  <si>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</si>
  <si>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</si>
  <si>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</si>
  <si>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</si>
  <si>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</si>
  <si>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</si>
  <si>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</si>
  <si>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</si>
  <si>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</si>
  <si>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</si>
  <si>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</si>
  <si>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</si>
  <si>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</si>
  <si>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</si>
  <si>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</si>
  <si>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</si>
  <si>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</si>
  <si>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</si>
  <si>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</si>
  <si>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</si>
  <si>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</si>
  <si>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</si>
  <si>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</si>
  <si>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</si>
  <si>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</si>
  <si>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</si>
  <si>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</si>
  <si>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</si>
  <si>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</si>
  <si>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</si>
  <si>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</si>
  <si>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</si>
  <si>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</si>
  <si>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</si>
  <si>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</si>
  <si>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</si>
  <si>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</si>
  <si>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</si>
  <si>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</si>
  <si>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</si>
  <si>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</si>
  <si>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</si>
  <si>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</si>
  <si>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</si>
  <si>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</si>
  <si>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</si>
  <si>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</si>
  <si>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</si>
  <si>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</si>
  <si>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</si>
  <si>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</si>
  <si>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</si>
  <si>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</si>
  <si>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</si>
  <si>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</si>
  <si>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</si>
  <si>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</si>
  <si>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</si>
  <si>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</si>
  <si>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</si>
  <si>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</si>
  <si>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</si>
  <si>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</si>
  <si>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</si>
  <si>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</si>
  <si>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</si>
  <si>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</si>
  <si>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</si>
  <si>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</si>
  <si>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</si>
  <si>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</si>
  <si>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</si>
  <si>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</si>
  <si>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</si>
  <si>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</si>
  <si>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</si>
  <si>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</si>
  <si>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</si>
  <si>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</si>
  <si>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</si>
  <si>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</si>
  <si>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</si>
  <si>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</si>
  <si>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</si>
  <si>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</si>
  <si>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</si>
  <si>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</si>
  <si>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</si>
  <si>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</si>
  <si>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</si>
  <si>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</si>
  <si>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</si>
  <si>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</si>
  <si>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</si>
  <si>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</si>
  <si>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</si>
  <si>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</si>
  <si>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</si>
  <si>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</si>
  <si>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</si>
  <si>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</si>
  <si>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</si>
  <si>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</si>
  <si>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</si>
  <si>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</si>
  <si>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</si>
  <si>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</si>
  <si>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</si>
  <si>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</si>
  <si>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</si>
  <si>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</si>
  <si>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</si>
  <si>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</si>
  <si>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</si>
  <si>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</si>
  <si>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</si>
  <si>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</si>
  <si>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</si>
  <si>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</si>
  <si>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</si>
  <si>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</si>
  <si>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</si>
  <si>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</si>
  <si>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</si>
  <si>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</si>
  <si>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</si>
  <si>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</si>
  <si>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</si>
  <si>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</si>
  <si>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</si>
  <si>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</si>
  <si>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</si>
  <si>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</si>
  <si>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</si>
  <si>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</si>
  <si>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</si>
  <si>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</si>
  <si>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</si>
  <si>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</si>
  <si>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</si>
  <si>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</si>
  <si>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</si>
  <si>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</si>
  <si>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</si>
  <si>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</si>
  <si>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</si>
  <si>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</si>
  <si>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</si>
  <si>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</si>
  <si>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</si>
  <si>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</si>
  <si>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</si>
  <si>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</si>
  <si>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</si>
  <si>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</si>
  <si>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</si>
  <si>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</si>
  <si>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</si>
  <si>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</si>
  <si>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</si>
  <si>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</si>
  <si>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</si>
  <si>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</si>
  <si>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</si>
  <si>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</si>
  <si>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</si>
  <si>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</si>
  <si>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</si>
  <si>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</si>
  <si>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</si>
  <si>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</si>
  <si>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</si>
  <si>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</si>
  <si>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</si>
  <si>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</si>
  <si>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</si>
  <si>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</si>
  <si>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</si>
  <si>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</si>
  <si>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</si>
  <si>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</si>
  <si>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</si>
  <si>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</si>
  <si>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</si>
  <si>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</si>
  <si>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</si>
  <si>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</si>
  <si>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</si>
  <si>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</si>
  <si>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</si>
  <si>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</si>
  <si>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</si>
  <si>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</si>
  <si>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</si>
  <si>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</si>
  <si>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</si>
  <si>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</si>
  <si>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</si>
  <si>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</si>
  <si>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</si>
  <si>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</si>
  <si>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</si>
  <si>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</si>
  <si>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</si>
  <si>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</si>
  <si>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</si>
  <si>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</si>
  <si>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</si>
  <si>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</si>
  <si>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</si>
  <si>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</si>
  <si>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</si>
  <si>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</si>
  <si>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</si>
  <si>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</si>
  <si>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</si>
  <si>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</si>
  <si>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</si>
  <si>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</si>
  <si>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</si>
  <si>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</si>
  <si>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</si>
  <si>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</si>
  <si>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</si>
  <si>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</si>
  <si>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</si>
  <si>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</si>
  <si>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</si>
  <si>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</si>
  <si>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</si>
  <si>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</si>
  <si>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</si>
  <si>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</si>
  <si>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</si>
  <si>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</si>
  <si>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</si>
  <si>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</si>
  <si>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</si>
  <si>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</si>
  <si>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</si>
  <si>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</si>
  <si>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</si>
  <si>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</si>
  <si>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</si>
  <si>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</si>
  <si>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</si>
  <si>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</si>
  <si>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</si>
  <si>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</si>
  <si>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</si>
  <si>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</si>
  <si>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</si>
  <si>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</si>
  <si>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</si>
  <si>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</si>
  <si>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</si>
  <si>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</si>
  <si>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</si>
  <si>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</si>
  <si>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</si>
  <si>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</si>
  <si>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</si>
  <si>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</si>
  <si>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</si>
  <si>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</si>
  <si>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</si>
  <si>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</si>
  <si>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</si>
  <si>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</si>
  <si>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</si>
  <si>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</si>
  <si>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</si>
  <si>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</si>
  <si>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</si>
  <si>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</si>
  <si>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</si>
  <si>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</si>
  <si>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</si>
  <si>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</si>
  <si>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</si>
  <si>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</si>
  <si>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</si>
  <si>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</si>
  <si>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</si>
  <si>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</si>
  <si>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</si>
  <si>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</si>
  <si>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</si>
  <si>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</si>
  <si>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</si>
  <si>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</si>
  <si>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</si>
  <si>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</si>
  <si>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</si>
  <si>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</si>
  <si>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</si>
  <si>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</si>
  <si>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</si>
  <si>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</si>
  <si>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</si>
  <si>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</si>
  <si>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</si>
  <si>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</si>
  <si>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</si>
  <si>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</si>
  <si>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</si>
  <si>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</si>
  <si>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</si>
  <si>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</si>
  <si>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</si>
  <si>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</si>
  <si>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</si>
  <si>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</si>
  <si>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</si>
  <si>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</si>
  <si>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</si>
  <si>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</si>
  <si>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</si>
  <si>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</si>
  <si>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</si>
  <si>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</si>
  <si>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</si>
  <si>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</si>
  <si>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</si>
  <si>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</si>
  <si>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</si>
  <si>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</si>
  <si>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</si>
  <si>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</si>
  <si>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</si>
  <si>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</si>
  <si>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</si>
  <si>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</si>
  <si>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</si>
  <si>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</si>
  <si>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</si>
  <si>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</si>
  <si>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</si>
  <si>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</si>
  <si>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</si>
  <si>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</si>
  <si>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</si>
  <si>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</si>
  <si>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</si>
  <si>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</si>
  <si>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</si>
  <si>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</si>
  <si>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</si>
  <si>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</si>
  <si>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</si>
  <si>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</si>
  <si>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</si>
  <si>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</si>
  <si>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</si>
  <si>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</si>
  <si>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</si>
  <si>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</si>
  <si>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</si>
  <si>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</si>
  <si>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</si>
  <si>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</si>
  <si>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</si>
  <si>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</si>
  <si>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</si>
  <si>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</si>
  <si>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</si>
  <si>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</si>
  <si>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</si>
  <si>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</si>
  <si>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</si>
  <si>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</si>
  <si>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</si>
  <si>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</si>
  <si>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</si>
  <si>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</si>
  <si>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</si>
  <si>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</si>
  <si>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</si>
  <si>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</si>
  <si>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</si>
  <si>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</si>
  <si>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</si>
  <si>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</si>
  <si>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</si>
  <si>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</si>
  <si>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</si>
  <si>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</si>
  <si>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</si>
  <si>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</si>
  <si>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</si>
  <si>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</si>
  <si>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</si>
  <si>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</si>
  <si>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</si>
  <si>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</si>
  <si>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</si>
  <si>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</si>
  <si>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</si>
  <si>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</si>
  <si>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</si>
  <si>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</si>
  <si>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</si>
  <si>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</si>
  <si>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</si>
  <si>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</si>
  <si>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</si>
  <si>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</si>
  <si>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</si>
  <si>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</si>
  <si>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</si>
  <si>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</si>
  <si>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</si>
  <si>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</si>
  <si>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</si>
  <si>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</si>
  <si>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</si>
  <si>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</si>
  <si>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</si>
  <si>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</si>
  <si>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</si>
  <si>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</si>
  <si>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</si>
  <si>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</si>
  <si>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</si>
  <si>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</si>
  <si>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</si>
  <si>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</si>
  <si>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</si>
  <si>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</si>
  <si>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</si>
  <si>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</si>
  <si>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</si>
  <si>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</si>
  <si>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</si>
  <si>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</si>
  <si>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</si>
  <si>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</si>
  <si>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</si>
  <si>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</si>
  <si>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</si>
  <si>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</si>
  <si>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</si>
  <si>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</si>
  <si>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</si>
  <si>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</si>
  <si>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</si>
  <si>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</si>
  <si>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</si>
  <si>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</si>
  <si>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</si>
  <si>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</si>
  <si>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</si>
  <si>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</si>
  <si>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</si>
  <si>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</si>
  <si>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</si>
  <si>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</si>
  <si>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</si>
  <si>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</si>
  <si>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</si>
  <si>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</si>
  <si>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</si>
  <si>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</si>
  <si>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</si>
  <si>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</si>
  <si>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</si>
  <si>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</si>
  <si>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</si>
  <si>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</si>
  <si>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</si>
  <si>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</si>
  <si>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</si>
  <si>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</si>
  <si>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</si>
  <si>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</si>
  <si>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</si>
  <si>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</si>
  <si>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</si>
  <si>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</si>
  <si>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</si>
  <si>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</si>
  <si>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</si>
  <si>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</si>
  <si>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</si>
  <si>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</si>
  <si>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</si>
  <si>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</si>
  <si>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</si>
  <si>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</si>
  <si>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</si>
  <si>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</si>
  <si>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</si>
  <si>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</si>
  <si>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</si>
  <si>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</si>
  <si>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</si>
  <si>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</si>
  <si>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</si>
  <si>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</si>
  <si>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</si>
  <si>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</si>
  <si>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</si>
  <si>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</si>
  <si>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</si>
  <si>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</si>
  <si>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</si>
  <si>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</si>
  <si>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</si>
  <si>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</si>
  <si>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</si>
  <si>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</si>
  <si>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</si>
  <si>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</si>
  <si>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</si>
  <si>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</si>
  <si>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</si>
  <si>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</si>
  <si>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</si>
  <si>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</si>
  <si>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</si>
  <si>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</si>
  <si>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</si>
  <si>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</si>
  <si>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</si>
  <si>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</si>
  <si>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</si>
  <si>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</si>
  <si>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</si>
  <si>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</si>
  <si>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</si>
  <si>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</si>
  <si>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</si>
  <si>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</si>
  <si>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</si>
  <si>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</si>
  <si>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</si>
  <si>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</si>
  <si>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</si>
  <si>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</si>
  <si>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</si>
  <si>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</si>
  <si>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</si>
  <si>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</si>
  <si>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</si>
  <si>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</si>
  <si>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</si>
  <si>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</si>
  <si>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</si>
  <si>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</si>
  <si>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</si>
  <si>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</si>
  <si>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</si>
  <si>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</si>
  <si>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</si>
  <si>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</si>
  <si>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</si>
  <si>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</si>
  <si>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</si>
  <si>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</si>
  <si>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</si>
  <si>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</si>
  <si>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</si>
  <si>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</si>
  <si>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</si>
  <si>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</si>
  <si>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</si>
  <si>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</si>
  <si>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</si>
  <si>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</si>
  <si>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</si>
  <si>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</si>
  <si>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</si>
  <si>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</si>
  <si>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</si>
  <si>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</si>
  <si>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</si>
  <si>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</si>
  <si>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</si>
  <si>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</si>
  <si>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</si>
  <si>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</si>
  <si>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</si>
  <si>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</si>
  <si>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</si>
  <si>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</si>
  <si>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</si>
  <si>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</si>
  <si>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</si>
  <si>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</si>
  <si>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</si>
  <si>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</si>
  <si>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</si>
  <si>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</si>
  <si>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</si>
  <si>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</si>
  <si>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</si>
  <si>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</si>
  <si>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</si>
  <si>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</si>
  <si>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</si>
  <si>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</si>
  <si>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</si>
  <si>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</si>
  <si>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</si>
  <si>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</si>
  <si>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</si>
  <si>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</si>
  <si>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</si>
  <si>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</si>
  <si>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</si>
  <si>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</si>
  <si>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</si>
  <si>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</si>
  <si>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</si>
  <si>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</si>
  <si>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</si>
  <si>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</si>
  <si>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</si>
  <si>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</si>
  <si>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</si>
  <si>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</si>
  <si>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</si>
  <si>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</si>
  <si>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</si>
  <si>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</si>
  <si>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</si>
  <si>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</si>
  <si>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</si>
  <si>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</si>
  <si>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</si>
  <si>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</si>
  <si>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</si>
  <si>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</si>
  <si>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</si>
  <si>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</si>
  <si>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</si>
  <si>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</si>
  <si>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</si>
  <si>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</si>
  <si>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</si>
  <si>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</si>
  <si>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</si>
  <si>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</si>
  <si>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</si>
  <si>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</si>
  <si>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</si>
  <si>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</si>
  <si>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</si>
  <si>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</si>
  <si>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</si>
  <si>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</si>
  <si>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</si>
  <si>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</si>
  <si>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</si>
  <si>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</si>
  <si>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</si>
  <si>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</si>
  <si>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</si>
  <si>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</si>
  <si>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</si>
  <si>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</si>
  <si>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</si>
  <si>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</si>
  <si>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</si>
  <si>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</si>
  <si>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</si>
  <si>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</si>
  <si>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</si>
  <si>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</si>
  <si>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</si>
  <si>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</si>
  <si>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</si>
  <si>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</si>
  <si>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</si>
  <si>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</si>
  <si>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</si>
  <si>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</si>
  <si>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</si>
  <si>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</si>
  <si>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</si>
  <si>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</si>
  <si>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</si>
  <si>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</si>
  <si>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</si>
  <si>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</si>
  <si>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</si>
  <si>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</si>
  <si>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</si>
  <si>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</si>
  <si>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</si>
  <si>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</si>
  <si>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</si>
  <si>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</si>
  <si>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</si>
  <si>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</si>
  <si>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</si>
  <si>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</si>
  <si>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</si>
  <si>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</si>
  <si>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</si>
  <si>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</si>
  <si>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</si>
  <si>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</si>
  <si>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</si>
  <si>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</si>
  <si>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</si>
  <si>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</si>
  <si>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</si>
  <si>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</si>
  <si>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</si>
  <si>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</si>
  <si>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</si>
  <si>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</si>
  <si>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</si>
  <si>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</si>
  <si>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</si>
  <si>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</si>
  <si>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</si>
  <si>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</si>
  <si>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</si>
  <si>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</si>
  <si>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</si>
  <si>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</si>
  <si>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</si>
  <si>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</si>
  <si>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</si>
  <si>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</si>
  <si>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</si>
  <si>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</si>
  <si>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</si>
  <si>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</si>
  <si>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</si>
  <si>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</si>
  <si>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</si>
  <si>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</si>
  <si>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</si>
  <si>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</si>
  <si>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</si>
  <si>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</si>
  <si>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</si>
  <si>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</si>
  <si>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</si>
  <si>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</si>
  <si>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</si>
  <si>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</si>
  <si>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</si>
  <si>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</si>
  <si>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</si>
  <si>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</si>
  <si>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</si>
  <si>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</si>
  <si>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</si>
  <si>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</si>
  <si>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</si>
  <si>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</si>
  <si>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</si>
  <si>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</si>
  <si>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</si>
  <si>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</si>
  <si>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</si>
  <si>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</si>
  <si>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</si>
  <si>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</si>
  <si>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</si>
  <si>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</si>
  <si>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</si>
  <si>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</si>
  <si>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</si>
  <si>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</si>
  <si>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</si>
  <si>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</si>
  <si>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</si>
  <si>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</si>
  <si>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</si>
  <si>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</si>
  <si>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</si>
  <si>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</si>
  <si>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</si>
  <si>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</si>
  <si>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</si>
  <si>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</si>
  <si>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</si>
  <si>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</si>
  <si>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</si>
  <si>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</si>
  <si>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</si>
  <si>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</si>
  <si>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</si>
  <si>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</si>
  <si>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</si>
  <si>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</si>
  <si>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</si>
  <si>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</si>
  <si>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</si>
  <si>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</si>
  <si>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</si>
  <si>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</si>
  <si>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</si>
  <si>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</si>
  <si>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</si>
  <si>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</si>
  <si>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</si>
  <si>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</si>
  <si>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</si>
  <si>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</si>
  <si>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</si>
  <si>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</si>
  <si>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</si>
  <si>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</si>
  <si>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</si>
  <si>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</si>
  <si>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</si>
  <si>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</si>
  <si>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</si>
  <si>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</si>
  <si>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</si>
  <si>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</si>
  <si>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</si>
  <si>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</si>
  <si>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</si>
  <si>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</si>
  <si>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</si>
  <si>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</si>
  <si>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</si>
  <si>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</si>
  <si>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</si>
  <si>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</si>
  <si>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</si>
  <si>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</si>
  <si>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</si>
  <si>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</si>
  <si>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</si>
  <si>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</si>
  <si>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</si>
  <si>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</si>
  <si>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</si>
  <si>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</si>
  <si>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</si>
  <si>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</si>
  <si>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</si>
  <si>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</si>
  <si>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</si>
  <si>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</si>
  <si>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</si>
  <si>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</si>
  <si>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</si>
  <si>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</si>
  <si>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</si>
  <si>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</si>
  <si>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</si>
  <si>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</si>
  <si>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</si>
  <si>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</si>
  <si>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</si>
  <si>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</si>
  <si>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</si>
  <si>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</si>
  <si>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</si>
  <si>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</si>
  <si>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</si>
  <si>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</si>
  <si>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</si>
  <si>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</si>
  <si>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</si>
  <si>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</si>
  <si>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</si>
  <si>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</si>
  <si>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</si>
  <si>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</si>
  <si>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</si>
  <si>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</si>
  <si>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</si>
  <si>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</si>
  <si>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</si>
  <si>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</si>
  <si>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</si>
  <si>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</si>
  <si>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</si>
  <si>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</si>
  <si>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</si>
  <si>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</si>
  <si>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</si>
  <si>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</si>
  <si>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</si>
  <si>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</si>
  <si>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</si>
  <si>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</si>
  <si>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</si>
  <si>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</si>
  <si>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</si>
  <si>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</si>
  <si>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</si>
  <si>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</si>
  <si>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</si>
  <si>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</si>
  <si>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</si>
  <si>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</si>
  <si>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</si>
  <si>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</si>
  <si>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</si>
  <si>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</si>
  <si>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</si>
  <si>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</si>
  <si>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</si>
  <si>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</si>
  <si>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</si>
  <si>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</si>
  <si>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</si>
  <si>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</si>
  <si>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</si>
  <si>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</si>
  <si>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</si>
  <si>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</si>
  <si>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</si>
  <si>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</si>
  <si>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</si>
  <si>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</si>
  <si>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</si>
  <si>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</si>
  <si>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</si>
  <si>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</si>
  <si>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</si>
  <si>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</si>
  <si>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</si>
  <si>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</si>
  <si>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</si>
  <si>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</si>
  <si>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</si>
  <si>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</si>
  <si>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</si>
  <si>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</si>
  <si>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</si>
  <si>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</si>
  <si>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</si>
  <si>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</si>
  <si>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</si>
  <si>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</si>
  <si>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</si>
  <si>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</si>
  <si>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</si>
  <si>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</si>
  <si>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</si>
  <si>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</si>
  <si>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</si>
  <si>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</si>
  <si>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</si>
  <si>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</si>
  <si>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</si>
  <si>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</si>
  <si>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</si>
  <si>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</si>
  <si>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</si>
  <si>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</si>
  <si>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</si>
  <si>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</si>
  <si>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</si>
  <si>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</si>
  <si>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</si>
  <si>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</si>
  <si>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</si>
  <si>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</si>
  <si>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</si>
  <si>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</si>
  <si>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</si>
  <si>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</si>
  <si>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</si>
  <si>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</si>
  <si>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</si>
  <si>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</si>
  <si>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</si>
  <si>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</si>
  <si>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</si>
  <si>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</si>
  <si>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</si>
  <si>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</si>
  <si>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</si>
  <si>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</si>
  <si>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</si>
  <si>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</si>
  <si>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</si>
  <si>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</si>
  <si>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</si>
  <si>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</si>
  <si>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</si>
  <si>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</si>
  <si>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</si>
  <si>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</si>
  <si>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</si>
  <si>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</si>
  <si>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</si>
  <si>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</si>
  <si>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</si>
  <si>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</si>
  <si>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</si>
  <si>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</si>
  <si>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</si>
  <si>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</si>
  <si>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</si>
  <si>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</si>
  <si>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</si>
  <si>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</si>
  <si>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</si>
  <si>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</si>
  <si>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</si>
  <si>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</si>
  <si>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</si>
  <si>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</si>
  <si>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</si>
  <si>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</si>
  <si>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</si>
  <si>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</si>
  <si>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</si>
  <si>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</si>
  <si>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</si>
  <si>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</si>
  <si>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</si>
  <si>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</si>
  <si>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</si>
  <si>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</si>
  <si>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</si>
  <si>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</si>
  <si>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</si>
  <si>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</si>
  <si>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</si>
  <si>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</si>
  <si>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</si>
  <si>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</si>
  <si>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</si>
  <si>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</si>
  <si>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</si>
  <si>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</si>
  <si>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</si>
  <si>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</si>
  <si>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</si>
  <si>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</si>
  <si>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</si>
  <si>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</si>
  <si>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</si>
  <si>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</si>
  <si>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</si>
  <si>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</si>
  <si>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</si>
  <si>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</si>
  <si>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</si>
  <si>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</si>
  <si>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</si>
  <si>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</si>
  <si>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</si>
  <si>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</si>
  <si>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</si>
  <si>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</si>
  <si>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</si>
  <si>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</si>
  <si>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</si>
  <si>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</si>
  <si>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</si>
  <si>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</si>
  <si>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</si>
  <si>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</si>
  <si>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</si>
  <si>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</si>
  <si>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</si>
  <si>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</si>
  <si>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</si>
  <si>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</si>
  <si>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</si>
  <si>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</si>
  <si>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</si>
  <si>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</si>
  <si>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</si>
  <si>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</si>
  <si>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</si>
  <si>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</si>
  <si>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</si>
  <si>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</si>
  <si>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</si>
  <si>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</si>
  <si>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</si>
  <si>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</si>
  <si>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</si>
  <si>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</si>
  <si>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</si>
  <si>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</si>
  <si>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</si>
  <si>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</si>
  <si>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</si>
  <si>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</si>
  <si>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</si>
  <si>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</si>
  <si>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</si>
  <si>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</si>
  <si>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</si>
  <si>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</si>
  <si>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</si>
  <si>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</si>
  <si>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</si>
  <si>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</si>
  <si>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</si>
  <si>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</si>
  <si>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</si>
  <si>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</si>
  <si>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</si>
  <si>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</si>
  <si>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</si>
  <si>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</si>
  <si>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</si>
  <si>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</si>
  <si>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</si>
  <si>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</si>
  <si>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</si>
  <si>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</si>
  <si>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</si>
  <si>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</si>
  <si>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</si>
  <si>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</si>
  <si>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</si>
  <si>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</si>
  <si>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</si>
  <si>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</si>
  <si>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</si>
  <si>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</si>
  <si>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</si>
  <si>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</si>
  <si>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</si>
  <si>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</si>
  <si>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</si>
  <si>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</si>
  <si>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</si>
  <si>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</si>
  <si>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</si>
  <si>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</si>
  <si>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</si>
  <si>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</si>
  <si>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</si>
  <si>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</si>
  <si>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</si>
  <si>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</si>
  <si>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</si>
  <si>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</si>
  <si>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</si>
  <si>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</si>
  <si>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</si>
  <si>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</si>
  <si>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</si>
  <si>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</si>
  <si>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</si>
  <si>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</si>
  <si>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</si>
  <si>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</si>
  <si>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</si>
  <si>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</si>
  <si>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</si>
  <si>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</si>
  <si>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</si>
  <si>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</si>
  <si>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</si>
  <si>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</si>
  <si>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</si>
  <si>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</si>
  <si>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</si>
  <si>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</si>
  <si>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</si>
  <si>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</si>
  <si>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</si>
  <si>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</si>
  <si>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</si>
  <si>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</si>
  <si>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</si>
  <si>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</si>
  <si>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</si>
  <si>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</si>
  <si>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</si>
  <si>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</si>
  <si>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</si>
  <si>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</si>
  <si>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</si>
  <si>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</si>
  <si>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</si>
  <si>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</si>
  <si>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</si>
  <si>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</si>
  <si>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</si>
  <si>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</si>
  <si>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</si>
  <si>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</si>
  <si>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</si>
  <si>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</si>
  <si>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</si>
  <si>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</si>
  <si>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</si>
  <si>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</si>
  <si>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</si>
  <si>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</si>
  <si>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</si>
  <si>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</si>
  <si>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</si>
  <si>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</si>
  <si>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</si>
  <si>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</si>
  <si>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</si>
  <si>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</si>
  <si>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</si>
  <si>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</si>
  <si>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</si>
  <si>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</si>
  <si>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</si>
  <si>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</si>
  <si>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</si>
  <si>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</si>
  <si>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</si>
  <si>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</si>
  <si>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</si>
  <si>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</si>
  <si>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</si>
  <si>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</si>
  <si>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</si>
  <si>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</si>
  <si>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</si>
  <si>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</si>
  <si>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</si>
  <si>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</si>
  <si>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</si>
  <si>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</si>
  <si>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</si>
  <si>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</si>
  <si>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</si>
  <si>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</si>
  <si>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</si>
  <si>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</si>
  <si>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</si>
  <si>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</si>
  <si>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</si>
  <si>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</si>
  <si>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</si>
  <si>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</si>
  <si>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</si>
  <si>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</si>
  <si>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</si>
  <si>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</si>
  <si>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</si>
  <si>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</si>
  <si>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</si>
  <si>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</si>
  <si>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</si>
  <si>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</si>
  <si>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</si>
  <si>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</si>
  <si>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238"/>
      </rPr>
      <t>(přeplatek bude použit na úhrady záloh v dalším období)</t>
    </r>
  </si>
  <si>
    <t>Identifikační číslo (IČO)</t>
  </si>
  <si>
    <t>ZP 87.51/2024</t>
  </si>
  <si>
    <r>
      <t xml:space="preserve">NEŽÁDÁM o vrácení přeplatku </t>
    </r>
    <r>
      <rPr>
        <b/>
        <sz val="7"/>
        <rFont val="Arial"/>
        <family val="2"/>
        <charset val="238"/>
      </rPr>
      <t>(přeplatek bude použit na úhrady záloh v dalším období)</t>
    </r>
  </si>
  <si>
    <t>Přehled o příjmech a výdajích OSVČ za rok 2024</t>
  </si>
  <si>
    <t>Pracviště ÚSSZ (OSSZ / PSSZ / MSSZ Brno)</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</si>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</sst>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sz val="11"/>
      <color indexed="10"/>
      <name val="Courier New"/>
      <family val="3"/>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6">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right style="thin">
        <color rgb="FFFF000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10"/>
      </left>
      <right/>
      <top/>
      <bottom/>
      <diagonal/>
    </border>
    <border>
      <left/>
      <right style="thin">
        <color auto="1"/>
      </right>
      <top style="thin">
        <color indexed="10"/>
      </top>
      <bottom/>
      <diagonal/>
    </border>
    <border>
      <left style="thin">
        <color auto="1"/>
      </left>
      <right/>
      <top style="thin">
        <color indexed="10"/>
      </top>
      <bottom style="thin">
        <color indexed="10"/>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thin">
        <color rgb="FFFF0000"/>
      </left>
      <right style="thin">
        <color rgb="FFFF0000"/>
      </right>
      <top/>
      <bottom/>
      <diagonal/>
    </border>
    <border>
      <left style="thin">
        <color indexed="10"/>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indexed="10"/>
      </top>
      <bottom/>
      <diagonal/>
    </border>
    <border>
      <left/>
      <right/>
      <top style="thin">
        <color indexed="10"/>
      </top>
      <bottom/>
      <diagonal/>
    </border>
    <border>
      <left/>
      <right style="thin">
        <color auto="1"/>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 fillId="0" borderId="0"/>
    <xf numFmtId="0" fontId="5" fillId="0" borderId="0"/>
    <xf numFmtId="0" fontId="101" fillId="0" borderId="0" applyNumberFormat="0" applyFill="0" applyBorder="0" applyAlignment="0" applyProtection="0">
      <alignment vertical="top"/>
      <protection locked="0"/>
    </xf>
    <xf numFmtId="0" fontId="3" fillId="0" borderId="0"/>
    <xf numFmtId="0" fontId="1" fillId="0" borderId="0"/>
    <xf numFmtId="0" fontId="126" fillId="27" borderId="0" applyNumberFormat="0" applyBorder="0" applyAlignment="0" applyProtection="0"/>
  </cellStyleXfs>
  <cellXfs count="2404">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1" fillId="7" borderId="0" xfId="0" applyFont="1" applyFill="1"/>
    <xf numFmtId="0" fontId="71"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lignment horizontal="center" vertical="center"/>
    </xf>
    <xf numFmtId="0" fontId="0" fillId="0" borderId="41" xfId="0" applyBorder="1" applyAlignment="1">
      <alignment vertical="center"/>
    </xf>
    <xf numFmtId="0" fontId="73"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81" fillId="5" borderId="0" xfId="0" applyFont="1" applyFill="1"/>
    <xf numFmtId="0" fontId="16" fillId="7" borderId="0" xfId="0" applyFont="1" applyFill="1" applyAlignment="1">
      <alignment horizontal="center" vertical="center"/>
    </xf>
    <xf numFmtId="0" fontId="82"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1" fillId="7" borderId="0" xfId="0" applyFont="1" applyFill="1" applyAlignment="1">
      <alignment vertical="center"/>
    </xf>
    <xf numFmtId="0" fontId="81"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0" fillId="12" borderId="0" xfId="0" applyFont="1" applyFill="1" applyAlignment="1">
      <alignment vertical="center"/>
    </xf>
    <xf numFmtId="0" fontId="70"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3" fillId="7" borderId="0" xfId="0" applyFont="1" applyFill="1" applyAlignment="1">
      <alignment horizontal="center" vertical="center"/>
    </xf>
    <xf numFmtId="0" fontId="87"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1"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2" fillId="2" borderId="90" xfId="7" applyFont="1" applyFill="1" applyBorder="1" applyAlignment="1">
      <alignment vertical="center" wrapText="1"/>
    </xf>
    <xf numFmtId="0" fontId="102" fillId="2" borderId="47" xfId="7" applyFont="1" applyFill="1" applyBorder="1" applyAlignment="1">
      <alignment horizontal="center" vertical="center" wrapText="1"/>
    </xf>
    <xf numFmtId="0" fontId="5" fillId="0" borderId="90" xfId="7" applyBorder="1"/>
    <xf numFmtId="0" fontId="5" fillId="0" borderId="91" xfId="7" applyBorder="1"/>
    <xf numFmtId="1" fontId="5" fillId="0" borderId="92"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3" fillId="0" borderId="71" xfId="0" applyNumberFormat="1" applyFont="1" applyBorder="1" applyAlignment="1">
      <alignment horizontal="center" vertical="center"/>
    </xf>
    <xf numFmtId="0" fontId="0" fillId="0" borderId="92" xfId="0" applyBorder="1"/>
    <xf numFmtId="0" fontId="5" fillId="0" borderId="10" xfId="7" applyBorder="1"/>
    <xf numFmtId="0" fontId="5" fillId="0" borderId="26" xfId="7" applyBorder="1" applyAlignment="1">
      <alignment horizontal="center" vertical="center"/>
    </xf>
    <xf numFmtId="0" fontId="102" fillId="2" borderId="2" xfId="7" applyFont="1" applyFill="1" applyBorder="1" applyAlignment="1">
      <alignment vertical="center" wrapText="1"/>
    </xf>
    <xf numFmtId="0" fontId="102"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3" xfId="8" applyBorder="1" applyAlignment="1">
      <alignment horizontal="left"/>
    </xf>
    <xf numFmtId="1" fontId="5" fillId="0" borderId="93"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3" xfId="8" applyNumberFormat="1" applyBorder="1" applyAlignment="1">
      <alignment horizontal="left" vertical="top" wrapText="1"/>
    </xf>
    <xf numFmtId="49" fontId="5" fillId="0" borderId="0" xfId="8" applyNumberFormat="1" applyAlignment="1">
      <alignment horizontal="center" vertical="top"/>
    </xf>
    <xf numFmtId="49" fontId="104" fillId="0" borderId="71" xfId="0" applyNumberFormat="1" applyFont="1" applyBorder="1" applyAlignment="1">
      <alignment horizontal="center" vertical="center"/>
    </xf>
    <xf numFmtId="1" fontId="105" fillId="0" borderId="93" xfId="0" applyNumberFormat="1" applyFont="1" applyBorder="1" applyAlignment="1">
      <alignment horizontal="left"/>
    </xf>
    <xf numFmtId="49" fontId="105" fillId="0" borderId="0" xfId="0" applyNumberFormat="1" applyFont="1" applyAlignment="1">
      <alignment horizontal="center"/>
    </xf>
    <xf numFmtId="0" fontId="102" fillId="2" borderId="3" xfId="7" applyFont="1" applyFill="1" applyBorder="1" applyAlignment="1">
      <alignment vertical="center" wrapText="1"/>
    </xf>
    <xf numFmtId="0" fontId="102"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4" xfId="8" applyNumberFormat="1" applyBorder="1" applyAlignment="1">
      <alignment horizontal="left"/>
    </xf>
    <xf numFmtId="49" fontId="0" fillId="0" borderId="3" xfId="0" applyNumberFormat="1" applyBorder="1"/>
    <xf numFmtId="49" fontId="104" fillId="0" borderId="57" xfId="0" applyNumberFormat="1" applyFont="1" applyBorder="1" applyAlignment="1">
      <alignment horizontal="center" vertical="center"/>
    </xf>
    <xf numFmtId="0" fontId="0" fillId="0" borderId="94" xfId="0" applyBorder="1"/>
    <xf numFmtId="0" fontId="2" fillId="0" borderId="0" xfId="0" applyFont="1"/>
    <xf numFmtId="0" fontId="0" fillId="18" borderId="0" xfId="0" applyFill="1" applyAlignment="1">
      <alignment horizontal="right" vertical="center"/>
    </xf>
    <xf numFmtId="0" fontId="5" fillId="19" borderId="0" xfId="7" applyFill="1"/>
    <xf numFmtId="0" fontId="3" fillId="22"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1" xfId="0" applyFont="1" applyFill="1" applyBorder="1" applyAlignment="1">
      <alignment horizontal="center" vertical="center" wrapText="1"/>
    </xf>
    <xf numFmtId="0" fontId="5" fillId="23" borderId="0" xfId="7" applyFill="1"/>
    <xf numFmtId="0" fontId="108" fillId="23" borderId="0" xfId="7" applyFont="1" applyFill="1" applyAlignment="1">
      <alignment vertical="top"/>
    </xf>
    <xf numFmtId="0" fontId="109" fillId="23" borderId="0" xfId="7" applyFont="1" applyFill="1" applyAlignment="1">
      <alignment wrapText="1"/>
    </xf>
    <xf numFmtId="0" fontId="108" fillId="23" borderId="0" xfId="7" applyFont="1" applyFill="1" applyAlignment="1">
      <alignment wrapText="1"/>
    </xf>
    <xf numFmtId="0" fontId="108" fillId="23" borderId="0" xfId="7" applyFont="1" applyFill="1"/>
    <xf numFmtId="0" fontId="110" fillId="23" borderId="0" xfId="5" applyFont="1" applyFill="1" applyAlignment="1" applyProtection="1">
      <alignment wrapText="1"/>
    </xf>
    <xf numFmtId="0" fontId="108" fillId="23" borderId="0" xfId="8" applyFont="1" applyFill="1" applyAlignment="1">
      <alignment wrapText="1"/>
    </xf>
    <xf numFmtId="0" fontId="30" fillId="23" borderId="0" xfId="7" applyFont="1" applyFill="1" applyAlignment="1">
      <alignment horizontal="right" wrapText="1"/>
    </xf>
    <xf numFmtId="0" fontId="108" fillId="23"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15" fillId="25" borderId="60" xfId="0" applyFont="1" applyFill="1" applyBorder="1" applyAlignment="1" applyProtection="1">
      <alignment horizontal="center" vertical="center"/>
      <protection locked="0"/>
    </xf>
    <xf numFmtId="0" fontId="103" fillId="22" borderId="0" xfId="11" applyFont="1" applyFill="1"/>
    <xf numFmtId="0" fontId="103" fillId="22" borderId="0" xfId="11" applyFont="1" applyFill="1" applyAlignment="1">
      <alignment wrapText="1"/>
    </xf>
    <xf numFmtId="0" fontId="103" fillId="19" borderId="28" xfId="11" applyFont="1" applyFill="1" applyBorder="1" applyAlignment="1">
      <alignment horizontal="center" vertical="center"/>
    </xf>
    <xf numFmtId="0" fontId="103" fillId="19" borderId="27" xfId="11" applyFont="1" applyFill="1" applyBorder="1" applyAlignment="1">
      <alignment horizontal="center" vertical="center"/>
    </xf>
    <xf numFmtId="0" fontId="103" fillId="19" borderId="36" xfId="11" applyFont="1" applyFill="1" applyBorder="1" applyAlignment="1">
      <alignment horizontal="center" vertical="center" wrapText="1"/>
    </xf>
    <xf numFmtId="0" fontId="103" fillId="22" borderId="0" xfId="11" applyFont="1" applyFill="1" applyAlignment="1">
      <alignment horizontal="center" vertical="center"/>
    </xf>
    <xf numFmtId="0" fontId="118" fillId="19" borderId="2" xfId="11" applyFont="1" applyFill="1" applyBorder="1" applyAlignment="1" applyProtection="1">
      <alignment horizontal="left" vertical="center" indent="1"/>
      <protection locked="0"/>
    </xf>
    <xf numFmtId="49" fontId="118" fillId="19" borderId="1" xfId="11" applyNumberFormat="1" applyFont="1" applyFill="1" applyBorder="1" applyAlignment="1" applyProtection="1">
      <alignment horizontal="center" vertical="center"/>
      <protection locked="0"/>
    </xf>
    <xf numFmtId="49" fontId="118" fillId="19" borderId="2" xfId="11" applyNumberFormat="1" applyFont="1" applyFill="1" applyBorder="1" applyAlignment="1" applyProtection="1">
      <alignment horizontal="left" vertical="center" indent="1"/>
      <protection locked="0"/>
    </xf>
    <xf numFmtId="49" fontId="118" fillId="19" borderId="2" xfId="11" applyNumberFormat="1" applyFont="1" applyFill="1" applyBorder="1" applyAlignment="1" applyProtection="1">
      <alignment horizontal="center" vertical="center"/>
      <protection locked="0"/>
    </xf>
    <xf numFmtId="49" fontId="118" fillId="19" borderId="3" xfId="11" applyNumberFormat="1" applyFont="1" applyFill="1" applyBorder="1" applyAlignment="1" applyProtection="1">
      <alignment horizontal="left" vertical="center" indent="1"/>
      <protection locked="0"/>
    </xf>
    <xf numFmtId="49" fontId="118" fillId="19" borderId="3" xfId="11" applyNumberFormat="1" applyFont="1" applyFill="1" applyBorder="1" applyAlignment="1" applyProtection="1">
      <alignment horizontal="center" vertical="center"/>
      <protection locked="0"/>
    </xf>
    <xf numFmtId="49" fontId="118" fillId="19" borderId="9" xfId="11" applyNumberFormat="1" applyFont="1" applyFill="1" applyBorder="1" applyAlignment="1" applyProtection="1">
      <alignment horizontal="center" vertical="center"/>
      <protection locked="0"/>
    </xf>
    <xf numFmtId="0" fontId="103" fillId="19" borderId="0" xfId="11" applyFont="1" applyFill="1" applyAlignment="1">
      <alignment horizontal="right" vertical="center"/>
    </xf>
    <xf numFmtId="14" fontId="118" fillId="19" borderId="0" xfId="11" applyNumberFormat="1" applyFont="1" applyFill="1" applyAlignment="1">
      <alignment horizontal="center" vertical="center"/>
    </xf>
    <xf numFmtId="0" fontId="2" fillId="22" borderId="0" xfId="11" applyFont="1" applyFill="1"/>
    <xf numFmtId="0" fontId="1" fillId="22" borderId="0" xfId="11" applyFill="1" applyAlignment="1">
      <alignment wrapText="1"/>
    </xf>
    <xf numFmtId="0" fontId="1" fillId="22" borderId="0" xfId="11" applyFill="1"/>
    <xf numFmtId="0" fontId="116" fillId="22" borderId="0" xfId="11" applyFont="1" applyFill="1" applyAlignment="1">
      <alignment vertical="center"/>
    </xf>
    <xf numFmtId="0" fontId="103" fillId="19" borderId="0" xfId="11" applyFont="1" applyFill="1" applyAlignment="1">
      <alignment vertical="center"/>
    </xf>
    <xf numFmtId="49" fontId="119" fillId="19" borderId="42" xfId="11" applyNumberFormat="1" applyFont="1" applyFill="1" applyBorder="1" applyAlignment="1">
      <alignment horizontal="center" vertical="center"/>
    </xf>
    <xf numFmtId="49" fontId="119" fillId="19" borderId="0" xfId="11" applyNumberFormat="1" applyFont="1" applyFill="1" applyAlignment="1">
      <alignment vertical="center"/>
    </xf>
    <xf numFmtId="0" fontId="118" fillId="19" borderId="83" xfId="11" applyFont="1" applyFill="1" applyBorder="1" applyAlignment="1" applyProtection="1">
      <alignment horizontal="left" vertical="center" indent="1"/>
      <protection locked="0"/>
    </xf>
    <xf numFmtId="49" fontId="118" fillId="19" borderId="0" xfId="11" applyNumberFormat="1" applyFont="1" applyFill="1" applyAlignment="1">
      <alignment vertical="center"/>
    </xf>
    <xf numFmtId="14" fontId="118" fillId="19" borderId="83" xfId="11" applyNumberFormat="1" applyFont="1" applyFill="1" applyBorder="1" applyAlignment="1" applyProtection="1">
      <alignment horizontal="center" vertical="center"/>
      <protection locked="0"/>
    </xf>
    <xf numFmtId="0" fontId="1" fillId="19"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103" fillId="19" borderId="0" xfId="11" applyFont="1" applyFill="1" applyAlignment="1">
      <alignment horizontal="left" vertical="center"/>
    </xf>
    <xf numFmtId="0" fontId="103" fillId="19" borderId="27" xfId="11" applyFont="1" applyFill="1" applyBorder="1" applyAlignment="1">
      <alignment horizontal="center" vertical="center" wrapText="1"/>
    </xf>
    <xf numFmtId="0" fontId="0" fillId="19" borderId="0" xfId="0" applyFill="1"/>
    <xf numFmtId="0" fontId="0" fillId="19" borderId="116" xfId="0" applyFill="1" applyBorder="1" applyAlignment="1">
      <alignment vertical="center"/>
    </xf>
    <xf numFmtId="0" fontId="42" fillId="19" borderId="0" xfId="0" applyFont="1" applyFill="1" applyAlignment="1">
      <alignment vertical="center"/>
    </xf>
    <xf numFmtId="0" fontId="42" fillId="19" borderId="117" xfId="0" applyFont="1" applyFill="1" applyBorder="1" applyAlignment="1">
      <alignment vertical="center"/>
    </xf>
    <xf numFmtId="0" fontId="0" fillId="19" borderId="117" xfId="0" applyFill="1" applyBorder="1" applyAlignment="1">
      <alignment vertical="center"/>
    </xf>
    <xf numFmtId="0" fontId="0" fillId="19" borderId="118" xfId="0" applyFill="1" applyBorder="1" applyAlignment="1">
      <alignment vertical="center"/>
    </xf>
    <xf numFmtId="0" fontId="0" fillId="19" borderId="119" xfId="0" applyFill="1" applyBorder="1" applyAlignment="1">
      <alignment vertical="center"/>
    </xf>
    <xf numFmtId="0" fontId="0" fillId="19" borderId="120"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0" xfId="0" applyFont="1" applyFill="1" applyBorder="1" applyAlignment="1" applyProtection="1">
      <alignment horizontal="center" vertical="center"/>
      <protection locked="0"/>
    </xf>
    <xf numFmtId="0" fontId="0" fillId="19" borderId="104" xfId="0" applyFill="1" applyBorder="1" applyAlignment="1">
      <alignment vertical="center"/>
    </xf>
    <xf numFmtId="0" fontId="0" fillId="19" borderId="106"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3" fillId="26" borderId="0" xfId="0" applyFont="1" applyFill="1"/>
    <xf numFmtId="0" fontId="103" fillId="19" borderId="0" xfId="11" applyFont="1" applyFill="1" applyAlignment="1">
      <alignment horizontal="center" vertical="center" wrapText="1"/>
    </xf>
    <xf numFmtId="0" fontId="118" fillId="19" borderId="116" xfId="11" applyFont="1" applyFill="1" applyBorder="1" applyAlignment="1">
      <alignment horizontal="center" vertical="center"/>
    </xf>
    <xf numFmtId="0" fontId="119" fillId="19" borderId="0" xfId="11" applyFont="1" applyFill="1" applyAlignment="1" applyProtection="1">
      <alignment horizontal="center" vertical="center" wrapText="1"/>
      <protection locked="0"/>
    </xf>
    <xf numFmtId="0" fontId="118" fillId="19" borderId="71" xfId="11" applyFont="1" applyFill="1" applyBorder="1" applyAlignment="1" applyProtection="1">
      <alignment horizontal="left" vertical="center" indent="1"/>
      <protection locked="0"/>
    </xf>
    <xf numFmtId="49" fontId="118" fillId="19" borderId="71" xfId="11" applyNumberFormat="1" applyFont="1" applyFill="1" applyBorder="1" applyAlignment="1" applyProtection="1">
      <alignment horizontal="left" vertical="center" indent="1"/>
      <protection locked="0"/>
    </xf>
    <xf numFmtId="49" fontId="118" fillId="19" borderId="57" xfId="11" applyNumberFormat="1" applyFont="1" applyFill="1" applyBorder="1" applyAlignment="1" applyProtection="1">
      <alignment horizontal="left" vertical="center" indent="1"/>
      <protection locked="0"/>
    </xf>
    <xf numFmtId="0" fontId="118" fillId="19" borderId="2" xfId="11" applyFont="1" applyFill="1" applyBorder="1" applyAlignment="1" applyProtection="1">
      <alignment horizontal="center" vertical="center"/>
      <protection locked="0"/>
    </xf>
    <xf numFmtId="0" fontId="125" fillId="19" borderId="1" xfId="0" applyFont="1" applyFill="1" applyBorder="1" applyAlignment="1" applyProtection="1">
      <alignment horizontal="center" vertical="center"/>
      <protection locked="0"/>
    </xf>
    <xf numFmtId="0" fontId="124" fillId="19" borderId="2" xfId="11" applyFont="1" applyFill="1" applyBorder="1" applyAlignment="1">
      <alignment horizontal="center" vertical="center"/>
    </xf>
    <xf numFmtId="0" fontId="42" fillId="19" borderId="32" xfId="0" applyFont="1" applyFill="1" applyBorder="1" applyAlignment="1">
      <alignment vertical="center"/>
    </xf>
    <xf numFmtId="0" fontId="119" fillId="19" borderId="0" xfId="11" applyFont="1" applyFill="1" applyAlignment="1">
      <alignment horizontal="center" vertical="center" wrapText="1"/>
    </xf>
    <xf numFmtId="0" fontId="103" fillId="19" borderId="10" xfId="11" applyFont="1" applyFill="1" applyBorder="1" applyAlignment="1">
      <alignment horizontal="left" vertical="center" indent="1"/>
    </xf>
    <xf numFmtId="49" fontId="103" fillId="19"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7" borderId="4" xfId="12" applyFont="1" applyBorder="1" applyAlignment="1"/>
    <xf numFmtId="0" fontId="58" fillId="27" borderId="123" xfId="12" applyFont="1" applyBorder="1" applyAlignment="1" applyProtection="1">
      <alignment horizontal="center"/>
    </xf>
    <xf numFmtId="0" fontId="58" fillId="27" borderId="70" xfId="12" applyFont="1" applyBorder="1" applyAlignment="1">
      <alignment horizontal="center"/>
    </xf>
    <xf numFmtId="0" fontId="58" fillId="27" borderId="27" xfId="12" applyFont="1" applyBorder="1" applyAlignment="1">
      <alignment horizontal="center"/>
    </xf>
    <xf numFmtId="0" fontId="58" fillId="27" borderId="36" xfId="12" applyFont="1" applyBorder="1" applyAlignment="1">
      <alignment horizontal="center"/>
    </xf>
    <xf numFmtId="0" fontId="8" fillId="3" borderId="8" xfId="0" applyFont="1" applyFill="1" applyBorder="1" applyAlignment="1">
      <alignment vertical="center"/>
    </xf>
    <xf numFmtId="4" fontId="2" fillId="0" borderId="124" xfId="0" applyNumberFormat="1" applyFont="1" applyBorder="1" applyAlignment="1">
      <alignment vertical="center"/>
    </xf>
    <xf numFmtId="4" fontId="0" fillId="0" borderId="103" xfId="0" applyNumberFormat="1" applyBorder="1" applyAlignment="1" applyProtection="1">
      <alignment vertical="center"/>
      <protection locked="0"/>
    </xf>
    <xf numFmtId="4" fontId="0" fillId="0" borderId="100"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5"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3" fillId="28" borderId="0" xfId="11" applyFont="1" applyFill="1"/>
    <xf numFmtId="0" fontId="103" fillId="0" borderId="0" xfId="11" applyFont="1"/>
    <xf numFmtId="0" fontId="42" fillId="19" borderId="117" xfId="11" applyFont="1" applyFill="1" applyBorder="1" applyAlignment="1">
      <alignment horizontal="left" vertical="center"/>
    </xf>
    <xf numFmtId="0" fontId="42" fillId="19" borderId="0" xfId="11" applyFont="1" applyFill="1" applyAlignment="1">
      <alignment vertical="center"/>
    </xf>
    <xf numFmtId="0" fontId="103" fillId="28" borderId="0" xfId="11" applyFont="1" applyFill="1" applyAlignment="1">
      <alignment vertical="center"/>
    </xf>
    <xf numFmtId="0" fontId="103" fillId="0" borderId="0" xfId="11" applyFont="1" applyAlignment="1">
      <alignment vertical="center"/>
    </xf>
    <xf numFmtId="4" fontId="42" fillId="19" borderId="0" xfId="11" applyNumberFormat="1" applyFont="1" applyFill="1" applyAlignment="1">
      <alignment vertical="center"/>
    </xf>
    <xf numFmtId="4" fontId="103" fillId="28" borderId="0" xfId="11" applyNumberFormat="1" applyFont="1" applyFill="1" applyAlignment="1">
      <alignment vertical="center"/>
    </xf>
    <xf numFmtId="4" fontId="103" fillId="0" borderId="0" xfId="11" applyNumberFormat="1" applyFont="1" applyAlignment="1">
      <alignment vertical="center"/>
    </xf>
    <xf numFmtId="0" fontId="11" fillId="19" borderId="0" xfId="11" applyFont="1" applyFill="1"/>
    <xf numFmtId="0" fontId="42" fillId="19" borderId="0" xfId="11" applyFont="1" applyFill="1" applyAlignment="1">
      <alignment horizontal="right" vertical="center"/>
    </xf>
    <xf numFmtId="0" fontId="3" fillId="3" borderId="0" xfId="10" applyFill="1"/>
    <xf numFmtId="0" fontId="3" fillId="2" borderId="0" xfId="10" applyFill="1"/>
    <xf numFmtId="0" fontId="68"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21" xfId="0" applyFont="1" applyFill="1" applyBorder="1" applyAlignment="1">
      <alignment horizontal="center" vertical="center"/>
    </xf>
    <xf numFmtId="0" fontId="8" fillId="3" borderId="121" xfId="0" applyFont="1" applyFill="1" applyBorder="1" applyAlignment="1">
      <alignment horizontal="center" vertical="center" wrapText="1"/>
    </xf>
    <xf numFmtId="0" fontId="3" fillId="20" borderId="0" xfId="0" applyFont="1" applyFill="1" applyAlignment="1">
      <alignment horizontal="center"/>
    </xf>
    <xf numFmtId="0" fontId="73" fillId="21" borderId="0" xfId="0" applyFont="1" applyFill="1"/>
    <xf numFmtId="0" fontId="0" fillId="21" borderId="0" xfId="0" applyFill="1"/>
    <xf numFmtId="0" fontId="2" fillId="21" borderId="0" xfId="0" applyFont="1" applyFill="1"/>
    <xf numFmtId="0" fontId="3" fillId="21" borderId="0" xfId="0" applyFont="1" applyFill="1"/>
    <xf numFmtId="0" fontId="111" fillId="21" borderId="81" xfId="0" applyFont="1" applyFill="1" applyBorder="1" applyAlignment="1">
      <alignment horizontal="left" vertical="center"/>
    </xf>
    <xf numFmtId="0" fontId="0" fillId="21" borderId="72" xfId="0" applyFill="1" applyBorder="1" applyAlignment="1">
      <alignment horizontal="left"/>
    </xf>
    <xf numFmtId="0" fontId="0" fillId="21" borderId="78" xfId="0" applyFill="1" applyBorder="1" applyAlignment="1">
      <alignment horizontal="left"/>
    </xf>
    <xf numFmtId="0" fontId="111" fillId="21" borderId="79" xfId="0" applyFont="1" applyFill="1" applyBorder="1" applyAlignment="1">
      <alignment horizontal="left" vertical="center"/>
    </xf>
    <xf numFmtId="0" fontId="111" fillId="21" borderId="40" xfId="0" applyFont="1" applyFill="1" applyBorder="1" applyAlignment="1">
      <alignment horizontal="left" vertical="center"/>
    </xf>
    <xf numFmtId="0" fontId="111" fillId="21" borderId="80" xfId="0" applyFont="1" applyFill="1" applyBorder="1" applyAlignment="1">
      <alignment horizontal="left" vertical="center"/>
    </xf>
    <xf numFmtId="0" fontId="0" fillId="21" borderId="81" xfId="0" applyFill="1" applyBorder="1" applyAlignment="1">
      <alignment horizontal="left"/>
    </xf>
    <xf numFmtId="0" fontId="0" fillId="21" borderId="0" xfId="0" applyFill="1" applyAlignment="1">
      <alignment horizontal="left"/>
    </xf>
    <xf numFmtId="0" fontId="112" fillId="21" borderId="19" xfId="0" applyFon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xf>
    <xf numFmtId="0" fontId="0" fillId="21" borderId="19" xfId="0" applyFill="1" applyBorder="1" applyAlignment="1">
      <alignment horizontal="left"/>
    </xf>
    <xf numFmtId="0" fontId="112" fillId="21" borderId="28" xfId="0" applyFont="1" applyFill="1" applyBorder="1" applyAlignment="1">
      <alignment horizontal="left" vertical="center"/>
    </xf>
    <xf numFmtId="0" fontId="0" fillId="21" borderId="27" xfId="0" applyFill="1" applyBorder="1" applyAlignment="1">
      <alignment horizontal="left" vertical="center"/>
    </xf>
    <xf numFmtId="0" fontId="0" fillId="21" borderId="36" xfId="0" applyFill="1" applyBorder="1" applyAlignment="1">
      <alignment horizontal="left" vertical="center"/>
    </xf>
    <xf numFmtId="0" fontId="112" fillId="21" borderId="79" xfId="0" applyFont="1" applyFill="1" applyBorder="1" applyAlignment="1">
      <alignment horizontal="center" vertical="center"/>
    </xf>
    <xf numFmtId="0" fontId="112" fillId="21" borderId="40" xfId="0" applyFont="1" applyFill="1" applyBorder="1" applyAlignment="1">
      <alignment horizontal="center" vertical="center"/>
    </xf>
    <xf numFmtId="0" fontId="112" fillId="21" borderId="80" xfId="0" applyFont="1" applyFill="1" applyBorder="1" applyAlignment="1">
      <alignment horizontal="center" vertical="center"/>
    </xf>
    <xf numFmtId="0" fontId="112" fillId="21" borderId="10" xfId="0" applyFont="1" applyFill="1" applyBorder="1" applyAlignment="1">
      <alignment horizontal="center" vertical="center"/>
    </xf>
    <xf numFmtId="0" fontId="112" fillId="21" borderId="100" xfId="0" applyFont="1" applyFill="1" applyBorder="1" applyAlignment="1">
      <alignment horizontal="center" vertical="center"/>
    </xf>
    <xf numFmtId="0" fontId="112" fillId="21"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1" borderId="19" xfId="0" applyFill="1" applyBorder="1"/>
    <xf numFmtId="0" fontId="0" fillId="0" borderId="10" xfId="0" applyBorder="1" applyAlignment="1">
      <alignment vertical="center" wrapText="1"/>
    </xf>
    <xf numFmtId="49" fontId="0" fillId="0" borderId="100" xfId="0" applyNumberFormat="1" applyBorder="1" applyAlignment="1">
      <alignment horizontal="center"/>
    </xf>
    <xf numFmtId="3" fontId="0" fillId="0" borderId="100" xfId="0" applyNumberFormat="1" applyBorder="1"/>
    <xf numFmtId="3" fontId="0" fillId="0" borderId="1" xfId="0" applyNumberFormat="1" applyBorder="1"/>
    <xf numFmtId="0" fontId="0" fillId="0" borderId="10" xfId="0" applyBorder="1" applyAlignment="1">
      <alignment vertical="center"/>
    </xf>
    <xf numFmtId="0" fontId="0" fillId="0" borderId="100" xfId="0" applyBorder="1" applyAlignment="1">
      <alignment horizontal="center"/>
    </xf>
    <xf numFmtId="3" fontId="0" fillId="0" borderId="100" xfId="0" applyNumberFormat="1" applyBorder="1" applyAlignment="1">
      <alignment horizontal="right"/>
    </xf>
    <xf numFmtId="3" fontId="0" fillId="0" borderId="1" xfId="0" applyNumberFormat="1" applyBorder="1" applyAlignment="1">
      <alignment horizontal="right"/>
    </xf>
    <xf numFmtId="49" fontId="3" fillId="0" borderId="100"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21" borderId="0" xfId="0" applyNumberFormat="1" applyFill="1"/>
    <xf numFmtId="0" fontId="2" fillId="19" borderId="4" xfId="0" applyFont="1" applyFill="1" applyBorder="1"/>
    <xf numFmtId="0" fontId="2" fillId="19" borderId="22" xfId="0" applyFont="1" applyFill="1" applyBorder="1"/>
    <xf numFmtId="0" fontId="2" fillId="19" borderId="6" xfId="0" applyFont="1" applyFill="1" applyBorder="1"/>
    <xf numFmtId="0" fontId="0" fillId="19" borderId="79" xfId="0" applyFill="1" applyBorder="1"/>
    <xf numFmtId="0" fontId="0" fillId="19" borderId="40" xfId="0" applyFill="1" applyBorder="1"/>
    <xf numFmtId="0" fontId="0" fillId="19" borderId="80"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1" borderId="0" xfId="0" applyNumberFormat="1" applyFill="1"/>
    <xf numFmtId="0" fontId="112" fillId="21" borderId="81" xfId="0" applyFont="1" applyFill="1" applyBorder="1" applyAlignment="1">
      <alignment horizontal="center" vertical="center"/>
    </xf>
    <xf numFmtId="0" fontId="112" fillId="21" borderId="72" xfId="0" applyFont="1" applyFill="1" applyBorder="1" applyAlignment="1">
      <alignment horizontal="center" vertical="center"/>
    </xf>
    <xf numFmtId="0" fontId="112" fillId="21" borderId="72" xfId="0" applyFont="1" applyFill="1" applyBorder="1" applyAlignment="1">
      <alignment horizontal="right" vertical="center"/>
    </xf>
    <xf numFmtId="0" fontId="112" fillId="21" borderId="78"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100" xfId="0" applyFont="1" applyBorder="1" applyAlignment="1">
      <alignment horizontal="center"/>
    </xf>
    <xf numFmtId="3" fontId="3" fillId="0" borderId="100"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2"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114" fillId="24" borderId="0" xfId="0" applyFont="1" applyFill="1" applyAlignment="1">
      <alignment horizontal="center"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7" xfId="0" applyFont="1" applyFill="1" applyBorder="1" applyAlignment="1">
      <alignment vertical="center"/>
    </xf>
    <xf numFmtId="0" fontId="3" fillId="7" borderId="107"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9" xfId="0" applyFont="1" applyFill="1" applyBorder="1" applyAlignment="1">
      <alignment horizontal="center" vertical="center"/>
    </xf>
    <xf numFmtId="0" fontId="0" fillId="0" borderId="129" xfId="0" applyBorder="1" applyAlignment="1">
      <alignment vertical="center"/>
    </xf>
    <xf numFmtId="0" fontId="3" fillId="7" borderId="0" xfId="0" applyFont="1" applyFill="1" applyAlignment="1">
      <alignment horizontal="left" vertical="center"/>
    </xf>
    <xf numFmtId="0" fontId="78" fillId="7" borderId="0" xfId="0" applyFont="1" applyFill="1" applyAlignment="1">
      <alignment horizontal="center"/>
    </xf>
    <xf numFmtId="0" fontId="0" fillId="14" borderId="0" xfId="0" applyFill="1"/>
    <xf numFmtId="0" fontId="106" fillId="7" borderId="0" xfId="0" applyFont="1" applyFill="1" applyAlignment="1">
      <alignment vertical="center"/>
    </xf>
    <xf numFmtId="0" fontId="2" fillId="7" borderId="138" xfId="0" applyFont="1" applyFill="1" applyBorder="1" applyAlignment="1" applyProtection="1">
      <alignment horizontal="center" vertical="center"/>
      <protection locked="0"/>
    </xf>
    <xf numFmtId="0" fontId="136" fillId="31" borderId="0" xfId="0" applyFont="1" applyFill="1" applyAlignment="1">
      <alignment vertical="center"/>
    </xf>
    <xf numFmtId="0" fontId="31" fillId="5" borderId="0" xfId="0" applyFont="1" applyFill="1" applyAlignment="1">
      <alignment vertical="center"/>
    </xf>
    <xf numFmtId="0" fontId="31" fillId="4" borderId="0" xfId="0" applyFont="1" applyFill="1" applyAlignment="1">
      <alignment vertical="center"/>
    </xf>
    <xf numFmtId="0" fontId="31" fillId="0" borderId="0" xfId="0" applyFont="1" applyAlignment="1">
      <alignment vertical="center"/>
    </xf>
    <xf numFmtId="0" fontId="91" fillId="31" borderId="0" xfId="0" applyFont="1" applyFill="1" applyAlignment="1">
      <alignment vertical="center"/>
    </xf>
    <xf numFmtId="0" fontId="136" fillId="30" borderId="0" xfId="0" applyFont="1" applyFill="1" applyAlignment="1">
      <alignment vertical="center"/>
    </xf>
    <xf numFmtId="0" fontId="2" fillId="7" borderId="142" xfId="0" applyFont="1" applyFill="1" applyBorder="1" applyAlignment="1" applyProtection="1">
      <alignment horizontal="center" vertical="center"/>
      <protection locked="0"/>
    </xf>
    <xf numFmtId="0" fontId="0" fillId="31" borderId="133" xfId="0" applyFill="1" applyBorder="1"/>
    <xf numFmtId="0" fontId="57" fillId="13" borderId="138" xfId="0" applyFont="1" applyFill="1" applyBorder="1" applyAlignment="1" applyProtection="1">
      <alignment horizontal="center" vertical="center"/>
      <protection locked="0"/>
    </xf>
    <xf numFmtId="0" fontId="0" fillId="31" borderId="0" xfId="0" applyFill="1"/>
    <xf numFmtId="0" fontId="140" fillId="31" borderId="0" xfId="0" applyFont="1" applyFill="1" applyAlignment="1">
      <alignment horizontal="center"/>
    </xf>
    <xf numFmtId="0" fontId="106" fillId="32" borderId="130" xfId="0" applyFont="1" applyFill="1" applyBorder="1" applyAlignment="1">
      <alignment vertical="center"/>
    </xf>
    <xf numFmtId="0" fontId="141" fillId="32" borderId="131" xfId="0" applyFont="1" applyFill="1" applyBorder="1" applyAlignment="1">
      <alignment horizontal="left"/>
    </xf>
    <xf numFmtId="0" fontId="0" fillId="32" borderId="133" xfId="0" applyFill="1" applyBorder="1"/>
    <xf numFmtId="0" fontId="0" fillId="32" borderId="0" xfId="0" applyFill="1" applyAlignment="1">
      <alignment vertical="center"/>
    </xf>
    <xf numFmtId="0" fontId="0" fillId="31" borderId="134" xfId="0" applyFill="1" applyBorder="1"/>
    <xf numFmtId="0" fontId="86" fillId="31" borderId="0" xfId="0" applyFont="1" applyFill="1"/>
    <xf numFmtId="0" fontId="86" fillId="7" borderId="62" xfId="0" applyFont="1" applyFill="1" applyBorder="1"/>
    <xf numFmtId="0" fontId="0" fillId="19" borderId="100"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81" fillId="7"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 fillId="7" borderId="100" xfId="0" applyFont="1" applyFill="1" applyBorder="1" applyAlignment="1" applyProtection="1">
      <alignment horizontal="center" vertical="center"/>
      <protection locked="0"/>
    </xf>
    <xf numFmtId="0" fontId="58" fillId="7" borderId="117" xfId="0" applyFont="1" applyFill="1" applyBorder="1" applyAlignment="1">
      <alignment horizontal="center" vertical="center"/>
    </xf>
    <xf numFmtId="0" fontId="118" fillId="19" borderId="83" xfId="11" applyFont="1" applyFill="1" applyBorder="1" applyAlignment="1" applyProtection="1">
      <alignment horizontal="center" vertical="center"/>
      <protection locked="0"/>
    </xf>
    <xf numFmtId="0" fontId="25" fillId="6" borderId="152" xfId="0" applyFont="1" applyFill="1" applyBorder="1" applyAlignment="1">
      <alignment vertical="center"/>
    </xf>
    <xf numFmtId="0" fontId="13" fillId="23" borderId="5"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5" xfId="0" applyFont="1" applyFill="1" applyBorder="1" applyAlignment="1">
      <alignment horizontal="center" vertical="center"/>
    </xf>
    <xf numFmtId="0" fontId="13" fillId="3" borderId="146"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46"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3" borderId="28" xfId="10" applyFont="1" applyFill="1" applyBorder="1" applyAlignment="1">
      <alignment horizontal="center" vertical="center" wrapText="1"/>
    </xf>
    <xf numFmtId="0" fontId="6" fillId="23" borderId="27" xfId="10" applyFont="1" applyFill="1" applyBorder="1" applyAlignment="1">
      <alignment horizontal="center" vertical="center" wrapText="1"/>
    </xf>
    <xf numFmtId="0" fontId="6" fillId="23" borderId="33" xfId="10" applyFont="1" applyFill="1" applyBorder="1" applyAlignment="1">
      <alignment horizontal="center" vertical="center" wrapText="1"/>
    </xf>
    <xf numFmtId="0" fontId="6" fillId="23" borderId="36" xfId="10" applyFont="1" applyFill="1" applyBorder="1" applyAlignment="1">
      <alignment horizontal="center" vertical="center" wrapText="1"/>
    </xf>
    <xf numFmtId="0" fontId="6" fillId="4" borderId="0" xfId="10" applyFont="1" applyFill="1" applyAlignment="1">
      <alignment horizontal="right"/>
    </xf>
    <xf numFmtId="0" fontId="68" fillId="24" borderId="0" xfId="10" applyFont="1" applyFill="1" applyAlignment="1">
      <alignment horizontal="left" vertical="center"/>
    </xf>
    <xf numFmtId="14" fontId="3" fillId="23" borderId="10" xfId="3" applyNumberFormat="1" applyFill="1" applyBorder="1" applyAlignment="1">
      <alignment horizontal="center" vertical="center"/>
    </xf>
    <xf numFmtId="3" fontId="5" fillId="2" borderId="100" xfId="10" applyNumberFormat="1" applyFont="1" applyFill="1" applyBorder="1" applyAlignment="1">
      <alignment horizontal="center" vertical="center"/>
    </xf>
    <xf numFmtId="3" fontId="5" fillId="2" borderId="146"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51" fillId="23" borderId="0" xfId="10" applyFont="1" applyFill="1" applyAlignment="1">
      <alignment horizontal="center" vertical="center"/>
    </xf>
    <xf numFmtId="165" fontId="3" fillId="23" borderId="10" xfId="3" applyNumberFormat="1" applyFill="1" applyBorder="1" applyAlignment="1">
      <alignment horizontal="center" vertical="center" wrapText="1"/>
    </xf>
    <xf numFmtId="14" fontId="5" fillId="23" borderId="8" xfId="10" applyNumberFormat="1" applyFont="1" applyFill="1" applyBorder="1" applyAlignment="1">
      <alignment horizontal="center" vertical="center"/>
    </xf>
    <xf numFmtId="3" fontId="3" fillId="2" borderId="100" xfId="10" applyNumberFormat="1" applyFill="1" applyBorder="1" applyAlignment="1">
      <alignment horizontal="center" vertical="center"/>
    </xf>
    <xf numFmtId="14" fontId="3" fillId="23"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71" xfId="0" applyBorder="1"/>
    <xf numFmtId="0" fontId="0" fillId="19" borderId="37" xfId="0" applyFill="1" applyBorder="1" applyAlignment="1">
      <alignment vertical="center"/>
    </xf>
    <xf numFmtId="0" fontId="0" fillId="0" borderId="119" xfId="0" applyBorder="1" applyAlignment="1">
      <alignment vertical="center" wrapText="1"/>
    </xf>
    <xf numFmtId="0" fontId="0" fillId="0" borderId="102" xfId="0" applyBorder="1"/>
    <xf numFmtId="0" fontId="11" fillId="19" borderId="120" xfId="0" applyFont="1" applyFill="1" applyBorder="1" applyAlignment="1">
      <alignment horizontal="right" vertical="center" wrapText="1"/>
    </xf>
    <xf numFmtId="0" fontId="11" fillId="0" borderId="153" xfId="0" applyFont="1" applyBorder="1" applyAlignment="1">
      <alignment horizontal="right" vertical="center" wrapText="1"/>
    </xf>
    <xf numFmtId="0" fontId="2" fillId="0" borderId="100"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0" fillId="30" borderId="134" xfId="0" applyFill="1" applyBorder="1" applyAlignment="1">
      <alignment vertical="center"/>
    </xf>
    <xf numFmtId="0" fontId="0" fillId="30" borderId="133" xfId="0" applyFill="1" applyBorder="1"/>
    <xf numFmtId="0" fontId="0" fillId="31" borderId="0" xfId="0" applyFill="1" applyAlignment="1">
      <alignment vertical="center"/>
    </xf>
    <xf numFmtId="0" fontId="147" fillId="31" borderId="133" xfId="0" applyFont="1" applyFill="1" applyBorder="1" applyAlignment="1">
      <alignment horizontal="left" vertical="center"/>
    </xf>
    <xf numFmtId="0" fontId="0" fillId="31" borderId="133" xfId="0" applyFill="1" applyBorder="1" applyAlignment="1">
      <alignment vertical="center"/>
    </xf>
    <xf numFmtId="0" fontId="0" fillId="7" borderId="62" xfId="0" applyFill="1" applyBorder="1"/>
    <xf numFmtId="0" fontId="146" fillId="34" borderId="0" xfId="0" applyFont="1" applyFill="1" applyAlignment="1">
      <alignment horizontal="center"/>
    </xf>
    <xf numFmtId="0" fontId="106" fillId="32" borderId="133" xfId="0" applyFont="1" applyFill="1" applyBorder="1" applyAlignment="1">
      <alignment vertical="center"/>
    </xf>
    <xf numFmtId="0" fontId="141" fillId="32" borderId="0" xfId="0" applyFont="1" applyFill="1" applyAlignment="1">
      <alignment horizontal="left"/>
    </xf>
    <xf numFmtId="0" fontId="141" fillId="32" borderId="134" xfId="0" applyFont="1" applyFill="1" applyBorder="1" applyAlignment="1">
      <alignment horizontal="left"/>
    </xf>
    <xf numFmtId="0" fontId="115" fillId="25" borderId="144" xfId="0" applyFont="1" applyFill="1" applyBorder="1" applyAlignment="1" applyProtection="1">
      <alignment horizontal="center" vertical="center"/>
      <protection locked="0"/>
    </xf>
    <xf numFmtId="0" fontId="0" fillId="7" borderId="154" xfId="0" applyFill="1" applyBorder="1"/>
    <xf numFmtId="0" fontId="0" fillId="19" borderId="134" xfId="0" applyFill="1" applyBorder="1" applyAlignment="1">
      <alignment vertical="center"/>
    </xf>
    <xf numFmtId="0" fontId="57" fillId="13" borderId="100" xfId="0" applyFont="1" applyFill="1" applyBorder="1" applyAlignment="1" applyProtection="1">
      <alignment horizontal="center" vertical="center"/>
      <protection locked="0"/>
    </xf>
    <xf numFmtId="0" fontId="3" fillId="24" borderId="116" xfId="0" applyFont="1" applyFill="1" applyBorder="1" applyAlignment="1">
      <alignment vertical="center"/>
    </xf>
    <xf numFmtId="0" fontId="0" fillId="24" borderId="116" xfId="0" applyFill="1" applyBorder="1" applyAlignment="1">
      <alignment vertical="center"/>
    </xf>
    <xf numFmtId="0" fontId="149" fillId="24" borderId="116" xfId="0" applyFont="1" applyFill="1" applyBorder="1" applyAlignment="1">
      <alignment horizontal="left"/>
    </xf>
    <xf numFmtId="0" fontId="149" fillId="24" borderId="0" xfId="0" applyFont="1" applyFill="1" applyAlignment="1">
      <alignment horizontal="left"/>
    </xf>
    <xf numFmtId="0" fontId="31" fillId="7" borderId="0" xfId="0" applyFont="1" applyFill="1" applyAlignment="1">
      <alignment vertical="center"/>
    </xf>
    <xf numFmtId="0" fontId="91" fillId="7" borderId="0" xfId="0" applyFont="1" applyFill="1" applyAlignment="1">
      <alignment vertical="center"/>
    </xf>
    <xf numFmtId="0" fontId="31" fillId="0" borderId="145" xfId="0" applyFont="1" applyBorder="1" applyAlignment="1">
      <alignment vertical="center"/>
    </xf>
    <xf numFmtId="49" fontId="91" fillId="7" borderId="0" xfId="0" applyNumberFormat="1" applyFont="1" applyFill="1" applyAlignment="1">
      <alignment vertical="center"/>
    </xf>
    <xf numFmtId="0" fontId="3" fillId="24" borderId="154" xfId="0" applyFont="1" applyFill="1" applyBorder="1"/>
    <xf numFmtId="0" fontId="7" fillId="25" borderId="0" xfId="0" applyFont="1" applyFill="1" applyAlignment="1">
      <alignment horizontal="center"/>
    </xf>
    <xf numFmtId="0" fontId="0" fillId="24" borderId="154" xfId="0" applyFill="1" applyBorder="1"/>
    <xf numFmtId="0" fontId="58" fillId="24" borderId="0" xfId="0" applyFont="1" applyFill="1" applyAlignment="1">
      <alignment horizontal="center"/>
    </xf>
    <xf numFmtId="0" fontId="3" fillId="24" borderId="154" xfId="0" applyFont="1" applyFill="1" applyBorder="1" applyAlignment="1">
      <alignment vertical="center"/>
    </xf>
    <xf numFmtId="0" fontId="74" fillId="24" borderId="154" xfId="0" applyFont="1" applyFill="1" applyBorder="1" applyAlignment="1">
      <alignment horizontal="left" vertical="center"/>
    </xf>
    <xf numFmtId="0" fontId="149" fillId="24" borderId="62" xfId="0" applyFont="1" applyFill="1" applyBorder="1" applyAlignment="1">
      <alignment horizontal="left"/>
    </xf>
    <xf numFmtId="0" fontId="86" fillId="7" borderId="0" xfId="0" applyFont="1" applyFill="1"/>
    <xf numFmtId="0" fontId="89" fillId="7" borderId="154" xfId="0" applyFont="1" applyFill="1" applyBorder="1" applyAlignment="1">
      <alignment horizontal="center"/>
    </xf>
    <xf numFmtId="0" fontId="3" fillId="24" borderId="150" xfId="0" applyFont="1" applyFill="1" applyBorder="1" applyAlignment="1">
      <alignment vertical="center"/>
    </xf>
    <xf numFmtId="0" fontId="11" fillId="6" borderId="153" xfId="10" applyFont="1" applyFill="1" applyBorder="1" applyAlignment="1">
      <alignment horizontal="center" vertical="center" wrapText="1"/>
    </xf>
    <xf numFmtId="0" fontId="11" fillId="6" borderId="91"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62" xfId="10" applyBorder="1" applyAlignment="1">
      <alignment horizontal="center" vertical="center"/>
    </xf>
    <xf numFmtId="0" fontId="3" fillId="0" borderId="162"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53" xfId="0" applyFont="1" applyFill="1" applyBorder="1" applyAlignment="1">
      <alignment horizontal="center" vertical="center" wrapText="1"/>
    </xf>
    <xf numFmtId="0" fontId="0" fillId="0" borderId="162" xfId="0" applyBorder="1" applyAlignment="1" applyProtection="1">
      <alignment horizontal="center" vertical="center"/>
      <protection locked="0"/>
    </xf>
    <xf numFmtId="3" fontId="25" fillId="2" borderId="100" xfId="0" applyNumberFormat="1" applyFont="1" applyFill="1" applyBorder="1" applyAlignment="1">
      <alignment horizontal="center" vertical="center"/>
    </xf>
    <xf numFmtId="0" fontId="0" fillId="0" borderId="117" xfId="0" applyBorder="1" applyAlignment="1">
      <alignment vertical="center"/>
    </xf>
    <xf numFmtId="0" fontId="0" fillId="30" borderId="0" xfId="0" applyFill="1"/>
    <xf numFmtId="0" fontId="11" fillId="31" borderId="0" xfId="0" applyFont="1" applyFill="1"/>
    <xf numFmtId="0" fontId="0" fillId="30" borderId="134" xfId="0" applyFill="1" applyBorder="1"/>
    <xf numFmtId="0" fontId="106" fillId="30" borderId="134" xfId="0" applyFont="1" applyFill="1" applyBorder="1"/>
    <xf numFmtId="0" fontId="3" fillId="19" borderId="0" xfId="0" applyFont="1" applyFill="1"/>
    <xf numFmtId="0" fontId="11" fillId="24" borderId="0" xfId="0" applyFont="1" applyFill="1"/>
    <xf numFmtId="0" fontId="0" fillId="24" borderId="133" xfId="0" applyFill="1" applyBorder="1"/>
    <xf numFmtId="0" fontId="0" fillId="0" borderId="165" xfId="0" applyBorder="1" applyAlignment="1">
      <alignment vertical="center"/>
    </xf>
    <xf numFmtId="0" fontId="0" fillId="31" borderId="166" xfId="0" applyFill="1" applyBorder="1"/>
    <xf numFmtId="0" fontId="2" fillId="7" borderId="168" xfId="0" applyFont="1" applyFill="1" applyBorder="1" applyAlignment="1" applyProtection="1">
      <alignment horizontal="center" vertical="center"/>
      <protection locked="0"/>
    </xf>
    <xf numFmtId="0" fontId="0" fillId="19" borderId="134" xfId="0" applyFill="1" applyBorder="1"/>
    <xf numFmtId="0" fontId="57" fillId="13" borderId="169" xfId="0" applyFont="1" applyFill="1" applyBorder="1" applyAlignment="1" applyProtection="1">
      <alignment horizontal="center" vertical="center"/>
      <protection locked="0"/>
    </xf>
    <xf numFmtId="0" fontId="0" fillId="24" borderId="134" xfId="0" applyFill="1" applyBorder="1"/>
    <xf numFmtId="0" fontId="57" fillId="25" borderId="169" xfId="0" applyFont="1" applyFill="1" applyBorder="1" applyAlignment="1" applyProtection="1">
      <alignment horizontal="center" vertical="center"/>
      <protection locked="0"/>
    </xf>
    <xf numFmtId="0" fontId="3" fillId="19" borderId="134" xfId="0" applyFont="1" applyFill="1" applyBorder="1"/>
    <xf numFmtId="0" fontId="0" fillId="24" borderId="167" xfId="0" applyFill="1" applyBorder="1"/>
    <xf numFmtId="0" fontId="79" fillId="7" borderId="175" xfId="0" applyFont="1" applyFill="1" applyBorder="1" applyAlignment="1">
      <alignment vertical="center"/>
    </xf>
    <xf numFmtId="0" fontId="31" fillId="7" borderId="0" xfId="0" applyFont="1" applyFill="1"/>
    <xf numFmtId="0" fontId="79" fillId="23"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32" fillId="23" borderId="0" xfId="5" applyFont="1" applyFill="1" applyAlignment="1" applyProtection="1"/>
    <xf numFmtId="0" fontId="109" fillId="23" borderId="0" xfId="8" applyFont="1" applyFill="1" applyAlignment="1">
      <alignment wrapText="1"/>
    </xf>
    <xf numFmtId="0" fontId="108" fillId="23" borderId="0" xfId="7" applyFont="1" applyFill="1" applyAlignment="1">
      <alignment wrapText="1" shrinkToFit="1"/>
    </xf>
    <xf numFmtId="0" fontId="66" fillId="23" borderId="0" xfId="7" applyFont="1" applyFill="1"/>
    <xf numFmtId="3" fontId="25" fillId="2" borderId="169" xfId="0" applyNumberFormat="1" applyFont="1" applyFill="1" applyBorder="1" applyAlignment="1" applyProtection="1">
      <alignment horizontal="center" vertical="center"/>
      <protection locked="0"/>
    </xf>
    <xf numFmtId="0" fontId="3" fillId="19" borderId="174" xfId="0" applyFont="1" applyFill="1" applyBorder="1"/>
    <xf numFmtId="0" fontId="57" fillId="25" borderId="179" xfId="0" applyFont="1" applyFill="1" applyBorder="1" applyAlignment="1" applyProtection="1">
      <alignment horizontal="center" vertical="center"/>
      <protection locked="0"/>
    </xf>
    <xf numFmtId="0" fontId="3" fillId="7" borderId="175" xfId="0" applyFont="1" applyFill="1" applyBorder="1" applyAlignment="1">
      <alignment vertical="center"/>
    </xf>
    <xf numFmtId="0" fontId="2" fillId="7" borderId="117" xfId="0" applyFont="1" applyFill="1" applyBorder="1" applyAlignment="1">
      <alignment vertical="center"/>
    </xf>
    <xf numFmtId="0" fontId="2" fillId="7" borderId="179" xfId="0" applyFont="1" applyFill="1" applyBorder="1" applyAlignment="1" applyProtection="1">
      <alignment horizontal="center" vertical="center"/>
      <protection locked="0"/>
    </xf>
    <xf numFmtId="0" fontId="3" fillId="7" borderId="119" xfId="0" applyFont="1" applyFill="1" applyBorder="1" applyAlignment="1">
      <alignment vertical="center"/>
    </xf>
    <xf numFmtId="0" fontId="3" fillId="7" borderId="184" xfId="0" applyFont="1" applyFill="1" applyBorder="1" applyAlignment="1">
      <alignment vertical="center"/>
    </xf>
    <xf numFmtId="0" fontId="25" fillId="7" borderId="100" xfId="0" applyFont="1" applyFill="1" applyBorder="1" applyAlignment="1">
      <alignment horizontal="center" vertical="center"/>
    </xf>
    <xf numFmtId="0" fontId="25" fillId="6" borderId="100" xfId="0" applyFont="1" applyFill="1" applyBorder="1" applyAlignment="1">
      <alignment horizontal="center" vertical="center"/>
    </xf>
    <xf numFmtId="49" fontId="159" fillId="19" borderId="11" xfId="11" applyNumberFormat="1" applyFont="1" applyFill="1" applyBorder="1" applyAlignment="1">
      <alignment horizontal="left" vertical="center" indent="1"/>
    </xf>
    <xf numFmtId="0" fontId="58" fillId="7" borderId="175" xfId="0" applyFont="1" applyFill="1" applyBorder="1" applyAlignment="1">
      <alignment horizontal="center" vertical="center"/>
    </xf>
    <xf numFmtId="0" fontId="162" fillId="0" borderId="0" xfId="0" applyFont="1" applyProtection="1">
      <protection locked="0"/>
    </xf>
    <xf numFmtId="0" fontId="163" fillId="0" borderId="0" xfId="0" applyFont="1" applyProtection="1">
      <protection locked="0"/>
    </xf>
    <xf numFmtId="0" fontId="164" fillId="0" borderId="0" xfId="0" applyFont="1" applyProtection="1">
      <protection locked="0"/>
    </xf>
    <xf numFmtId="49" fontId="163" fillId="0" borderId="0" xfId="0" applyNumberFormat="1" applyFont="1" applyProtection="1">
      <protection locked="0"/>
    </xf>
    <xf numFmtId="3" fontId="163" fillId="0" borderId="0" xfId="0" applyNumberFormat="1" applyFont="1" applyProtection="1">
      <protection locked="0"/>
    </xf>
    <xf numFmtId="0" fontId="165" fillId="0" borderId="0" xfId="0" applyFont="1" applyProtection="1">
      <protection locked="0"/>
    </xf>
    <xf numFmtId="0" fontId="163" fillId="0" borderId="0" xfId="0" quotePrefix="1" applyFont="1" applyProtection="1">
      <protection locked="0"/>
    </xf>
    <xf numFmtId="4" fontId="163" fillId="0" borderId="0" xfId="0" applyNumberFormat="1" applyFont="1" applyProtection="1">
      <protection locked="0"/>
    </xf>
    <xf numFmtId="0" fontId="163" fillId="0" borderId="42" xfId="0" applyFont="1" applyBorder="1" applyProtection="1">
      <protection locked="0"/>
    </xf>
    <xf numFmtId="0" fontId="163" fillId="20" borderId="0" xfId="0" applyFont="1" applyFill="1" applyProtection="1">
      <protection locked="0"/>
    </xf>
    <xf numFmtId="1" fontId="163" fillId="0" borderId="0" xfId="0" applyNumberFormat="1" applyFont="1" applyProtection="1">
      <protection locked="0"/>
    </xf>
    <xf numFmtId="10" fontId="163" fillId="0" borderId="0" xfId="0" applyNumberFormat="1" applyFont="1" applyProtection="1">
      <protection locked="0"/>
    </xf>
    <xf numFmtId="0" fontId="163" fillId="17" borderId="0" xfId="0" applyFont="1" applyFill="1" applyProtection="1">
      <protection locked="0"/>
    </xf>
    <xf numFmtId="0" fontId="166" fillId="0" borderId="0" xfId="0" applyFont="1" applyProtection="1">
      <protection locked="0"/>
    </xf>
    <xf numFmtId="49" fontId="164" fillId="0" borderId="0" xfId="0" applyNumberFormat="1" applyFont="1" applyProtection="1">
      <protection locked="0"/>
    </xf>
    <xf numFmtId="0" fontId="114" fillId="7" borderId="0" xfId="0" applyFont="1" applyFill="1"/>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1" fillId="3" borderId="0" xfId="10" applyFont="1" applyFill="1" applyAlignment="1">
      <alignment horizontal="left" vertical="center" wrapText="1"/>
    </xf>
    <xf numFmtId="0" fontId="87" fillId="3" borderId="0" xfId="0" applyFont="1" applyFill="1" applyAlignment="1">
      <alignment horizontal="left" wrapText="1" shrinkToFit="1"/>
    </xf>
    <xf numFmtId="0" fontId="29" fillId="3" borderId="0" xfId="10" applyFont="1" applyFill="1" applyAlignment="1">
      <alignment horizontal="center" wrapText="1"/>
    </xf>
    <xf numFmtId="0" fontId="80" fillId="2" borderId="0" xfId="10" applyFont="1" applyFill="1" applyAlignment="1">
      <alignment vertical="center"/>
    </xf>
    <xf numFmtId="0" fontId="65" fillId="3" borderId="0" xfId="10" applyFont="1" applyFill="1" applyAlignment="1">
      <alignment horizontal="center" wrapText="1"/>
    </xf>
    <xf numFmtId="0" fontId="128" fillId="3" borderId="0" xfId="10" applyFont="1" applyFill="1" applyAlignment="1">
      <alignment horizontal="center"/>
    </xf>
    <xf numFmtId="0" fontId="30" fillId="3" borderId="0" xfId="0" applyFont="1" applyFill="1" applyAlignment="1">
      <alignment horizontal="center" vertical="center" wrapText="1"/>
    </xf>
    <xf numFmtId="0" fontId="155" fillId="3" borderId="0" xfId="0" applyFont="1" applyFill="1" applyAlignment="1">
      <alignment horizontal="center" vertical="center" wrapText="1"/>
    </xf>
    <xf numFmtId="0" fontId="87" fillId="0" borderId="0" xfId="10" applyFont="1" applyAlignment="1">
      <alignment horizontal="left" vertical="center" wrapText="1"/>
    </xf>
    <xf numFmtId="0" fontId="128" fillId="3" borderId="0" xfId="10" applyFont="1" applyFill="1" applyAlignment="1">
      <alignment horizontal="left" vertical="center" wrapText="1"/>
    </xf>
    <xf numFmtId="0" fontId="66" fillId="23" borderId="0" xfId="7" applyFont="1" applyFill="1"/>
    <xf numFmtId="0" fontId="5" fillId="23" borderId="0" xfId="7" applyFill="1"/>
    <xf numFmtId="0" fontId="0" fillId="15" borderId="0" xfId="0" applyFill="1"/>
    <xf numFmtId="0" fontId="0" fillId="0" borderId="0" xfId="0"/>
    <xf numFmtId="0" fontId="70" fillId="7" borderId="0" xfId="0" applyFont="1" applyFill="1" applyAlignment="1">
      <alignment horizontal="center" vertical="center"/>
    </xf>
    <xf numFmtId="0" fontId="70" fillId="7" borderId="67" xfId="0" applyFont="1" applyFill="1" applyBorder="1" applyAlignment="1">
      <alignment vertical="center"/>
    </xf>
    <xf numFmtId="0" fontId="0" fillId="0" borderId="68" xfId="0" applyBorder="1" applyAlignment="1">
      <alignment vertical="center"/>
    </xf>
    <xf numFmtId="0" fontId="82" fillId="7" borderId="52" xfId="0" applyFont="1" applyFill="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3"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71"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52" fillId="7" borderId="0" xfId="5" applyFill="1" applyAlignment="1" applyProtection="1"/>
    <xf numFmtId="0" fontId="25" fillId="3" borderId="26" xfId="0" applyFont="1" applyFill="1" applyBorder="1" applyAlignment="1">
      <alignment vertical="center"/>
    </xf>
    <xf numFmtId="0" fontId="0" fillId="0" borderId="43" xfId="0" applyBorder="1"/>
    <xf numFmtId="0" fontId="0" fillId="0" borderId="43" xfId="0" applyBorder="1" applyAlignment="1">
      <alignment vertical="center"/>
    </xf>
    <xf numFmtId="0" fontId="13" fillId="3" borderId="102" xfId="0" applyFont="1" applyFill="1" applyBorder="1" applyAlignment="1">
      <alignment vertical="center" wrapText="1"/>
    </xf>
    <xf numFmtId="0" fontId="13" fillId="3" borderId="103" xfId="0" applyFont="1" applyFill="1" applyBorder="1" applyAlignment="1">
      <alignment vertical="center" wrapText="1"/>
    </xf>
    <xf numFmtId="0" fontId="13" fillId="3" borderId="102"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4" fontId="25" fillId="2" borderId="26" xfId="0" applyNumberFormat="1" applyFont="1" applyFill="1" applyBorder="1" applyAlignment="1" applyProtection="1">
      <alignment horizontal="center" vertical="center"/>
      <protection locked="0"/>
    </xf>
    <xf numFmtId="4" fontId="0" fillId="0" borderId="71"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2" xfId="0" applyFont="1" applyFill="1" applyBorder="1" applyAlignment="1">
      <alignment horizontal="center"/>
    </xf>
    <xf numFmtId="0" fontId="0" fillId="0" borderId="72" xfId="0"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25" fillId="3" borderId="7" xfId="0" applyFont="1" applyFill="1" applyBorder="1" applyAlignment="1">
      <alignment vertical="center"/>
    </xf>
    <xf numFmtId="0" fontId="0" fillId="0" borderId="44" xfId="0" applyBorder="1"/>
    <xf numFmtId="0" fontId="13" fillId="23" borderId="24" xfId="0" applyFont="1" applyFill="1" applyBorder="1" applyAlignment="1">
      <alignment vertical="center" wrapText="1"/>
    </xf>
    <xf numFmtId="0" fontId="13" fillId="23" borderId="57" xfId="0" applyFont="1" applyFill="1" applyBorder="1" applyAlignment="1">
      <alignment vertical="center" wrapText="1"/>
    </xf>
    <xf numFmtId="3" fontId="25" fillId="2" borderId="101" xfId="0"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25" fillId="3" borderId="101" xfId="0" applyFont="1" applyFill="1" applyBorder="1" applyAlignment="1">
      <alignment vertical="center"/>
    </xf>
    <xf numFmtId="0" fontId="0" fillId="0" borderId="102" xfId="0" applyBorder="1"/>
    <xf numFmtId="0" fontId="0" fillId="0" borderId="122" xfId="0" applyBorder="1"/>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103"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3" fillId="3" borderId="24" xfId="0" applyFont="1" applyFill="1" applyBorder="1" applyAlignment="1">
      <alignment vertical="center"/>
    </xf>
    <xf numFmtId="0" fontId="13" fillId="3" borderId="57" xfId="0" applyFont="1" applyFill="1"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0" fillId="0" borderId="71" xfId="0" applyBorder="1" applyAlignment="1">
      <alignment horizontal="center" vertical="center"/>
    </xf>
    <xf numFmtId="3" fontId="25" fillId="2" borderId="146" xfId="0" applyNumberFormat="1" applyFont="1" applyFill="1" applyBorder="1" applyAlignment="1" applyProtection="1">
      <alignment horizontal="center" vertical="center"/>
      <protection locked="0"/>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2" xfId="0" applyFont="1" applyFill="1" applyBorder="1" applyAlignment="1">
      <alignment horizontal="center" vertical="center"/>
    </xf>
    <xf numFmtId="0" fontId="0" fillId="0" borderId="72" xfId="0" applyBorder="1" applyAlignment="1">
      <alignment vertical="center"/>
    </xf>
    <xf numFmtId="0" fontId="0" fillId="0" borderId="23" xfId="0" applyBorder="1" applyAlignment="1">
      <alignment vertical="center" wrapText="1"/>
    </xf>
    <xf numFmtId="0" fontId="0" fillId="0" borderId="71" xfId="0" applyBorder="1" applyAlignment="1">
      <alignment vertical="center" wrapText="1"/>
    </xf>
    <xf numFmtId="0" fontId="13" fillId="3" borderId="23" xfId="0" applyFont="1" applyFill="1" applyBorder="1" applyAlignment="1">
      <alignment vertical="center"/>
    </xf>
    <xf numFmtId="0" fontId="13" fillId="3" borderId="71" xfId="0" applyFont="1" applyFill="1" applyBorder="1" applyAlignment="1">
      <alignment vertical="center"/>
    </xf>
    <xf numFmtId="3" fontId="5" fillId="2" borderId="146" xfId="0" applyNumberFormat="1" applyFont="1" applyFill="1" applyBorder="1" applyAlignment="1">
      <alignment horizontal="center" vertical="center"/>
    </xf>
    <xf numFmtId="3" fontId="5" fillId="2" borderId="102" xfId="0" applyNumberFormat="1" applyFont="1" applyFill="1" applyBorder="1" applyAlignment="1">
      <alignment horizontal="center" vertical="center"/>
    </xf>
    <xf numFmtId="3" fontId="0" fillId="0" borderId="103" xfId="0" applyNumberFormat="1" applyBorder="1" applyAlignment="1">
      <alignment horizontal="center" vertical="center"/>
    </xf>
    <xf numFmtId="0" fontId="8" fillId="3" borderId="102" xfId="0" applyFont="1" applyFill="1" applyBorder="1" applyAlignment="1">
      <alignment vertical="center" wrapText="1"/>
    </xf>
    <xf numFmtId="0" fontId="0" fillId="0" borderId="102" xfId="0" applyBorder="1" applyAlignment="1">
      <alignment wrapText="1"/>
    </xf>
    <xf numFmtId="0" fontId="0" fillId="0" borderId="103" xfId="0" applyBorder="1" applyAlignment="1">
      <alignment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0" fontId="8" fillId="3" borderId="102" xfId="0" applyFont="1" applyFill="1" applyBorder="1" applyAlignment="1">
      <alignment vertical="center"/>
    </xf>
    <xf numFmtId="0" fontId="0" fillId="0" borderId="103"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0" fillId="0" borderId="23" xfId="0" applyBorder="1" applyAlignment="1">
      <alignment wrapText="1"/>
    </xf>
    <xf numFmtId="0" fontId="0" fillId="0" borderId="71" xfId="0" applyBorder="1" applyAlignment="1">
      <alignment wrapText="1"/>
    </xf>
    <xf numFmtId="0" fontId="20" fillId="3" borderId="0" xfId="0" applyFont="1" applyFill="1" applyAlignment="1">
      <alignment horizontal="center"/>
    </xf>
    <xf numFmtId="0" fontId="0" fillId="0" borderId="102" xfId="0" applyBorder="1" applyAlignment="1">
      <alignment vertical="center" wrapText="1"/>
    </xf>
    <xf numFmtId="0" fontId="0" fillId="0" borderId="103" xfId="0" applyBorder="1" applyAlignment="1">
      <alignment vertical="center"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62" xfId="0" applyFont="1" applyFill="1" applyBorder="1" applyAlignment="1" applyProtection="1">
      <alignment vertical="center"/>
      <protection locked="0"/>
    </xf>
    <xf numFmtId="0" fontId="0" fillId="0" borderId="162" xfId="0" applyBorder="1" applyAlignment="1" applyProtection="1">
      <alignment vertical="center"/>
      <protection locked="0"/>
    </xf>
    <xf numFmtId="0" fontId="8" fillId="23" borderId="102" xfId="0" applyFont="1" applyFill="1" applyBorder="1" applyAlignment="1">
      <alignment vertical="center"/>
    </xf>
    <xf numFmtId="0" fontId="8" fillId="23" borderId="103" xfId="0" applyFont="1" applyFill="1" applyBorder="1" applyAlignment="1">
      <alignment vertical="center"/>
    </xf>
    <xf numFmtId="3" fontId="5" fillId="2" borderId="146" xfId="0" applyNumberFormat="1" applyFont="1" applyFill="1" applyBorder="1" applyAlignment="1" applyProtection="1">
      <alignment horizontal="center" vertical="center"/>
      <protection locked="0"/>
    </xf>
    <xf numFmtId="3" fontId="5" fillId="2" borderId="102" xfId="0" applyNumberFormat="1" applyFont="1" applyFill="1" applyBorder="1" applyAlignment="1" applyProtection="1">
      <alignment horizontal="center" vertical="center"/>
      <protection locked="0"/>
    </xf>
    <xf numFmtId="3" fontId="5" fillId="2" borderId="103" xfId="0" applyNumberFormat="1" applyFont="1" applyFill="1" applyBorder="1" applyAlignment="1" applyProtection="1">
      <alignment horizontal="center" vertical="center"/>
      <protection locked="0"/>
    </xf>
    <xf numFmtId="0" fontId="8" fillId="23" borderId="2" xfId="0" applyFont="1" applyFill="1" applyBorder="1" applyAlignment="1">
      <alignment horizontal="center"/>
    </xf>
    <xf numFmtId="0" fontId="8" fillId="23" borderId="146" xfId="0" applyFont="1" applyFill="1" applyBorder="1" applyAlignment="1">
      <alignment horizontal="center"/>
    </xf>
    <xf numFmtId="0" fontId="0" fillId="37" borderId="1" xfId="0" applyFill="1" applyBorder="1"/>
    <xf numFmtId="0" fontId="8" fillId="3" borderId="103" xfId="0" applyFont="1" applyFill="1" applyBorder="1" applyAlignment="1">
      <alignment vertical="center" wrapText="1"/>
    </xf>
    <xf numFmtId="3" fontId="5" fillId="2" borderId="101" xfId="0" applyNumberFormat="1" applyFont="1" applyFill="1" applyBorder="1" applyAlignment="1" applyProtection="1">
      <alignment horizontal="center" vertical="center"/>
      <protection locked="0"/>
    </xf>
    <xf numFmtId="0" fontId="8" fillId="3" borderId="2" xfId="0" applyFont="1" applyFill="1" applyBorder="1" applyAlignment="1">
      <alignment horizontal="center"/>
    </xf>
    <xf numFmtId="0" fontId="8" fillId="3" borderId="146" xfId="0" applyFont="1" applyFill="1" applyBorder="1" applyAlignment="1">
      <alignment horizontal="center"/>
    </xf>
    <xf numFmtId="0" fontId="0" fillId="0" borderId="1" xfId="0" applyBorder="1"/>
    <xf numFmtId="0" fontId="8" fillId="3" borderId="70" xfId="0" applyFont="1" applyFill="1" applyBorder="1" applyAlignment="1">
      <alignment vertical="center" wrapText="1"/>
    </xf>
    <xf numFmtId="0" fontId="8" fillId="3" borderId="20" xfId="0" applyFont="1" applyFill="1" applyBorder="1" applyAlignment="1">
      <alignment horizontal="center" vertical="center"/>
    </xf>
    <xf numFmtId="0" fontId="7" fillId="3" borderId="0" xfId="0" applyFont="1" applyFill="1" applyAlignment="1">
      <alignment horizontal="left"/>
    </xf>
    <xf numFmtId="0" fontId="11" fillId="0" borderId="0" xfId="0" applyFont="1" applyAlignment="1">
      <alignment horizontal="left"/>
    </xf>
    <xf numFmtId="0" fontId="8" fillId="3" borderId="162" xfId="0" applyFont="1" applyFill="1" applyBorder="1" applyAlignment="1">
      <alignment horizontal="center" vertical="center"/>
    </xf>
    <xf numFmtId="0" fontId="0" fillId="0" borderId="162" xfId="0" applyBorder="1" applyAlignment="1">
      <alignment horizontal="center" vertical="center"/>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65" xfId="0" applyFont="1" applyFill="1" applyBorder="1" applyAlignment="1">
      <alignment horizontal="center" vertical="center"/>
    </xf>
    <xf numFmtId="0" fontId="0" fillId="0" borderId="73" xfId="0"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8" fillId="23" borderId="3" xfId="0" applyFont="1" applyFill="1" applyBorder="1" applyAlignment="1">
      <alignment horizontal="center"/>
    </xf>
    <xf numFmtId="0" fontId="8" fillId="23" borderId="7" xfId="0" applyFont="1" applyFill="1" applyBorder="1" applyAlignment="1">
      <alignment horizontal="center"/>
    </xf>
    <xf numFmtId="0" fontId="0" fillId="37" borderId="9" xfId="0" applyFill="1" applyBorder="1"/>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57" xfId="0" applyFont="1" applyFill="1" applyBorder="1" applyAlignment="1">
      <alignment vertical="center"/>
    </xf>
    <xf numFmtId="0" fontId="8" fillId="3" borderId="26" xfId="0" applyFont="1" applyFill="1" applyBorder="1" applyAlignment="1">
      <alignment horizontal="center"/>
    </xf>
    <xf numFmtId="0" fontId="6" fillId="3" borderId="20" xfId="0" applyFont="1" applyFill="1" applyBorder="1" applyAlignment="1">
      <alignment horizontal="center"/>
    </xf>
    <xf numFmtId="0" fontId="0" fillId="0" borderId="20" xfId="0" applyBorder="1" applyAlignment="1">
      <alignment horizontal="center"/>
    </xf>
    <xf numFmtId="0" fontId="8" fillId="23" borderId="24" xfId="0" applyFont="1" applyFill="1" applyBorder="1" applyAlignment="1">
      <alignment vertical="center" wrapText="1"/>
    </xf>
    <xf numFmtId="0" fontId="8" fillId="23" borderId="57" xfId="0" applyFont="1" applyFill="1" applyBorder="1" applyAlignment="1">
      <alignment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49" fontId="5" fillId="2" borderId="162" xfId="0" applyNumberFormat="1" applyFont="1" applyFill="1" applyBorder="1" applyAlignment="1" applyProtection="1">
      <alignment horizontal="center" vertical="center"/>
      <protection locked="0"/>
    </xf>
    <xf numFmtId="0" fontId="0" fillId="0" borderId="102" xfId="0" applyBorder="1" applyAlignment="1" applyProtection="1">
      <alignment horizontal="center" vertical="center"/>
      <protection locked="0"/>
    </xf>
    <xf numFmtId="0" fontId="5" fillId="3" borderId="3" xfId="0" applyFont="1" applyFill="1" applyBorder="1" applyAlignment="1">
      <alignment vertical="center"/>
    </xf>
    <xf numFmtId="0" fontId="0" fillId="6" borderId="3" xfId="0" applyFill="1" applyBorder="1" applyAlignment="1">
      <alignment vertical="center"/>
    </xf>
    <xf numFmtId="3" fontId="25" fillId="2" borderId="101" xfId="0" applyNumberFormat="1" applyFont="1" applyFill="1" applyBorder="1" applyAlignment="1">
      <alignment horizontal="center" vertical="center"/>
    </xf>
    <xf numFmtId="3" fontId="25" fillId="2" borderId="102" xfId="0" applyNumberFormat="1" applyFont="1" applyFill="1" applyBorder="1" applyAlignment="1">
      <alignment horizontal="center" vertical="center"/>
    </xf>
    <xf numFmtId="3" fontId="25" fillId="2" borderId="103" xfId="0" applyNumberFormat="1"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62" xfId="0" applyBorder="1" applyAlignment="1" applyProtection="1">
      <alignment horizontal="center" vertical="center"/>
      <protection locked="0"/>
    </xf>
    <xf numFmtId="0" fontId="8" fillId="3" borderId="73" xfId="0"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0" fontId="24" fillId="6" borderId="146" xfId="0" applyFont="1" applyFill="1" applyBorder="1" applyAlignment="1">
      <alignment horizontal="center" vertical="center"/>
    </xf>
    <xf numFmtId="0" fontId="0" fillId="0" borderId="161"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3" borderId="23" xfId="0" applyFont="1" applyFill="1" applyBorder="1" applyAlignment="1">
      <alignment vertical="center"/>
    </xf>
    <xf numFmtId="0" fontId="8" fillId="3" borderId="71" xfId="0" applyFont="1" applyFill="1" applyBorder="1" applyAlignment="1">
      <alignment vertical="center"/>
    </xf>
    <xf numFmtId="3" fontId="5" fillId="2" borderId="71"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02" xfId="0" applyNumberFormat="1" applyFont="1" applyFill="1" applyBorder="1" applyAlignment="1" applyProtection="1">
      <alignment horizontal="center" vertical="center"/>
      <protection locked="0"/>
    </xf>
    <xf numFmtId="3" fontId="25" fillId="2" borderId="103"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2" xfId="0" applyBorder="1" applyAlignment="1">
      <alignment horizontal="center" vertical="center"/>
    </xf>
    <xf numFmtId="0" fontId="0" fillId="0" borderId="163"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103" xfId="0" applyFont="1" applyFill="1" applyBorder="1" applyAlignment="1">
      <alignment vertical="center"/>
    </xf>
    <xf numFmtId="0" fontId="8" fillId="3" borderId="71"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3" fontId="5" fillId="2" borderId="71" xfId="0" applyNumberFormat="1" applyFont="1" applyFill="1" applyBorder="1" applyAlignment="1">
      <alignment horizontal="center" vertical="center"/>
    </xf>
    <xf numFmtId="0" fontId="8" fillId="3" borderId="102" xfId="0" applyFont="1" applyFill="1" applyBorder="1" applyAlignment="1">
      <alignment vertical="center" wrapText="1" shrinkToFit="1"/>
    </xf>
    <xf numFmtId="0" fontId="8" fillId="3" borderId="103" xfId="0" applyFont="1" applyFill="1" applyBorder="1" applyAlignment="1">
      <alignment vertical="center" wrapText="1" shrinkToFit="1"/>
    </xf>
    <xf numFmtId="0" fontId="8" fillId="3" borderId="63" xfId="0" applyFont="1" applyFill="1" applyBorder="1" applyAlignment="1">
      <alignment horizontal="center" vertical="center"/>
    </xf>
    <xf numFmtId="0" fontId="8" fillId="3" borderId="95" xfId="0" applyFont="1" applyFill="1" applyBorder="1" applyAlignment="1">
      <alignment horizontal="center" vertical="center"/>
    </xf>
    <xf numFmtId="0" fontId="0" fillId="0" borderId="30" xfId="0" applyBorder="1" applyAlignment="1">
      <alignment horizontal="center" vertical="center"/>
    </xf>
    <xf numFmtId="0" fontId="8" fillId="3" borderId="8" xfId="0" applyFont="1" applyFill="1" applyBorder="1" applyAlignment="1">
      <alignment vertical="center" wrapText="1" shrinkToFit="1"/>
    </xf>
    <xf numFmtId="0" fontId="11" fillId="0" borderId="102" xfId="0" applyFont="1" applyBorder="1" applyAlignment="1">
      <alignment vertical="center" wrapText="1" shrinkToFit="1"/>
    </xf>
    <xf numFmtId="0" fontId="11" fillId="0" borderId="102" xfId="0" applyFont="1" applyBorder="1" applyAlignment="1">
      <alignment vertical="center"/>
    </xf>
    <xf numFmtId="0" fontId="11" fillId="0" borderId="103" xfId="0" applyFont="1" applyBorder="1" applyAlignment="1">
      <alignment vertical="center"/>
    </xf>
    <xf numFmtId="0" fontId="100" fillId="3" borderId="0" xfId="0" applyFont="1" applyFill="1" applyAlignment="1">
      <alignment vertical="center" wrapText="1"/>
    </xf>
    <xf numFmtId="0" fontId="96" fillId="0" borderId="0" xfId="0" applyFont="1" applyAlignment="1">
      <alignment vertical="center" wrapText="1"/>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83" xfId="0" applyFill="1" applyBorder="1" applyProtection="1">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0" fillId="6" borderId="40" xfId="0" applyFill="1" applyBorder="1"/>
    <xf numFmtId="0" fontId="17" fillId="3" borderId="0" xfId="0" applyFont="1" applyFill="1"/>
    <xf numFmtId="0" fontId="64"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96" fillId="3" borderId="0" xfId="0" applyFont="1" applyFill="1" applyAlignment="1">
      <alignment vertical="top" wrapText="1"/>
    </xf>
    <xf numFmtId="0" fontId="96" fillId="0" borderId="0" xfId="0" applyFont="1" applyAlignment="1">
      <alignment vertical="top" wrapText="1"/>
    </xf>
    <xf numFmtId="0" fontId="13" fillId="3" borderId="74" xfId="0" applyFont="1" applyFill="1" applyBorder="1" applyAlignment="1">
      <alignment horizontal="center"/>
    </xf>
    <xf numFmtId="0" fontId="0" fillId="0" borderId="117" xfId="0" applyBorder="1"/>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26" xfId="0" applyFont="1" applyBorder="1" applyAlignment="1" applyProtection="1">
      <alignment wrapText="1"/>
      <protection locked="0"/>
    </xf>
    <xf numFmtId="0" fontId="0" fillId="0" borderId="127" xfId="0" applyBorder="1" applyProtection="1">
      <protection locked="0"/>
    </xf>
    <xf numFmtId="0" fontId="0" fillId="0" borderId="128" xfId="0"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77" xfId="0" applyFill="1" applyBorder="1" applyProtection="1">
      <protection locked="0"/>
    </xf>
    <xf numFmtId="0" fontId="9" fillId="3" borderId="79" xfId="0" applyFont="1" applyFill="1" applyBorder="1"/>
    <xf numFmtId="0" fontId="0" fillId="0" borderId="80" xfId="0" applyBorder="1"/>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0" fillId="6" borderId="40" xfId="0" applyFill="1" applyBorder="1" applyAlignment="1">
      <alignment horizont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57" fillId="2" borderId="81" xfId="0" applyFont="1" applyFill="1" applyBorder="1" applyAlignment="1">
      <alignment horizontal="left" vertical="center"/>
    </xf>
    <xf numFmtId="0" fontId="79" fillId="7" borderId="72" xfId="0" applyFont="1" applyFill="1" applyBorder="1" applyAlignment="1">
      <alignment horizontal="left" vertical="center"/>
    </xf>
    <xf numFmtId="0" fontId="79"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3" fontId="26" fillId="2" borderId="102" xfId="0" applyNumberFormat="1" applyFont="1" applyFill="1" applyBorder="1" applyAlignment="1" applyProtection="1">
      <alignment horizontal="center" vertical="center"/>
      <protection locked="0"/>
    </xf>
    <xf numFmtId="3" fontId="26" fillId="2" borderId="103"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0" fillId="6" borderId="72" xfId="0" applyFill="1" applyBorder="1"/>
    <xf numFmtId="0" fontId="5" fillId="3" borderId="101" xfId="0" applyFont="1" applyFill="1" applyBorder="1" applyAlignment="1">
      <alignment vertical="center"/>
    </xf>
    <xf numFmtId="0" fontId="5" fillId="3" borderId="102" xfId="0" applyFont="1" applyFill="1" applyBorder="1" applyAlignment="1">
      <alignment vertical="center"/>
    </xf>
    <xf numFmtId="0" fontId="5" fillId="3" borderId="122" xfId="0" applyFont="1" applyFill="1" applyBorder="1" applyAlignment="1">
      <alignment vertical="center"/>
    </xf>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3" fontId="5" fillId="2" borderId="101" xfId="0" applyNumberFormat="1" applyFont="1" applyFill="1" applyBorder="1" applyAlignment="1">
      <alignment horizontal="center" vertical="center"/>
    </xf>
    <xf numFmtId="3" fontId="26" fillId="2" borderId="102" xfId="0" applyNumberFormat="1" applyFont="1" applyFill="1" applyBorder="1" applyAlignment="1">
      <alignment horizontal="center" vertical="center"/>
    </xf>
    <xf numFmtId="3" fontId="26" fillId="2" borderId="103" xfId="0" applyNumberFormat="1" applyFont="1" applyFill="1" applyBorder="1" applyAlignment="1">
      <alignment horizontal="center" vertical="center"/>
    </xf>
    <xf numFmtId="3" fontId="5" fillId="3" borderId="101" xfId="0" applyNumberFormat="1" applyFont="1" applyFill="1" applyBorder="1" applyAlignment="1">
      <alignment horizontal="center" vertical="center"/>
    </xf>
    <xf numFmtId="3" fontId="3" fillId="3" borderId="102" xfId="0" applyNumberFormat="1" applyFont="1" applyFill="1" applyBorder="1" applyAlignment="1">
      <alignment horizontal="center" vertical="center"/>
    </xf>
    <xf numFmtId="3" fontId="3" fillId="3" borderId="103" xfId="0" applyNumberFormat="1" applyFont="1" applyFill="1" applyBorder="1" applyAlignment="1">
      <alignment horizontal="center"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protection locked="0"/>
    </xf>
    <xf numFmtId="3" fontId="26" fillId="7" borderId="18"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0" fontId="0" fillId="0" borderId="102" xfId="0" applyBorder="1" applyAlignment="1">
      <alignment vertical="center" wrapText="1" shrinkToFit="1"/>
    </xf>
    <xf numFmtId="0" fontId="0" fillId="0" borderId="103"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46"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13" fillId="3" borderId="40" xfId="0" applyFont="1" applyFill="1" applyBorder="1" applyAlignment="1">
      <alignment vertical="center" wrapText="1"/>
    </xf>
    <xf numFmtId="0" fontId="0" fillId="0" borderId="40" xfId="0" applyBorder="1" applyAlignment="1">
      <alignment vertical="center"/>
    </xf>
    <xf numFmtId="0" fontId="0" fillId="0" borderId="24" xfId="0" applyBorder="1" applyAlignment="1">
      <alignment vertical="center" wrapText="1" shrinkToFit="1"/>
    </xf>
    <xf numFmtId="0" fontId="0" fillId="0" borderId="57" xfId="0" applyBorder="1" applyAlignment="1">
      <alignment vertical="center" wrapText="1" shrinkToFit="1"/>
    </xf>
    <xf numFmtId="3" fontId="26" fillId="7" borderId="20" xfId="0" applyNumberFormat="1" applyFont="1" applyFill="1" applyBorder="1" applyAlignment="1" applyProtection="1">
      <alignment horizontal="center"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5" fillId="2" borderId="26" xfId="0" applyFont="1" applyFill="1" applyBorder="1" applyAlignment="1" applyProtection="1">
      <alignment horizontal="center"/>
      <protection locked="0"/>
    </xf>
    <xf numFmtId="0" fontId="0" fillId="7" borderId="71" xfId="0" applyFill="1" applyBorder="1" applyAlignment="1" applyProtection="1">
      <alignment horizontal="center"/>
      <protection locked="0"/>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71" xfId="0" applyBorder="1"/>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3" fontId="5" fillId="2" borderId="26" xfId="0" applyNumberFormat="1" applyFont="1" applyFill="1" applyBorder="1" applyAlignment="1">
      <alignment vertical="center"/>
    </xf>
    <xf numFmtId="3" fontId="0" fillId="0" borderId="71"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5" fillId="3" borderId="26" xfId="0" applyFont="1" applyFill="1" applyBorder="1"/>
    <xf numFmtId="0" fontId="0" fillId="6" borderId="70" xfId="0" applyFill="1" applyBorder="1" applyAlignment="1">
      <alignment horizontal="center"/>
    </xf>
    <xf numFmtId="0" fontId="0" fillId="6" borderId="6" xfId="0" applyFill="1" applyBorder="1" applyAlignment="1">
      <alignment horizontal="center"/>
    </xf>
    <xf numFmtId="0" fontId="13" fillId="3" borderId="0" xfId="0" applyFont="1" applyFill="1" applyAlignment="1">
      <alignment horizontal="left"/>
    </xf>
    <xf numFmtId="0" fontId="8" fillId="3" borderId="33" xfId="0" applyFont="1" applyFill="1" applyBorder="1" applyAlignment="1">
      <alignment horizontal="center" vertical="center" wrapText="1"/>
    </xf>
    <xf numFmtId="0" fontId="0" fillId="0" borderId="71"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71" xfId="0" applyNumberFormat="1" applyFill="1" applyBorder="1" applyAlignment="1" applyProtection="1">
      <alignment horizontal="center" vertical="center"/>
      <protection locked="0"/>
    </xf>
    <xf numFmtId="0" fontId="8" fillId="3" borderId="26" xfId="0" applyFont="1" applyFill="1" applyBorder="1"/>
    <xf numFmtId="3" fontId="0" fillId="7" borderId="71" xfId="0" applyNumberFormat="1" applyFill="1" applyBorder="1" applyAlignment="1">
      <alignment horizontal="center" vertical="center"/>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6"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102" xfId="0" applyFont="1" applyFill="1" applyBorder="1" applyAlignment="1">
      <alignment horizontal="left" vertical="center" wrapText="1"/>
    </xf>
    <xf numFmtId="0" fontId="13" fillId="6" borderId="103"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0" xfId="0" applyFont="1" applyFill="1" applyAlignment="1">
      <alignment horizontal="left" vertical="center"/>
    </xf>
    <xf numFmtId="0" fontId="20" fillId="3" borderId="81"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105" xfId="0" applyFont="1" applyFill="1" applyBorder="1" applyAlignment="1">
      <alignment horizontal="left" vertical="center" wrapText="1"/>
    </xf>
    <xf numFmtId="0" fontId="13" fillId="6" borderId="106" xfId="0" applyFont="1" applyFill="1" applyBorder="1" applyAlignment="1">
      <alignment horizontal="left" vertical="center" wrapText="1"/>
    </xf>
    <xf numFmtId="49" fontId="31" fillId="3" borderId="0" xfId="0" applyNumberFormat="1" applyFont="1" applyFill="1" applyAlignment="1">
      <alignment horizontal="left"/>
    </xf>
    <xf numFmtId="2" fontId="70"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27" fillId="6" borderId="0" xfId="0" applyFont="1" applyFill="1" applyAlignment="1">
      <alignment vertical="center" wrapText="1" shrinkToFit="1"/>
    </xf>
    <xf numFmtId="0" fontId="0" fillId="23" borderId="35" xfId="0" applyFill="1" applyBorder="1"/>
    <xf numFmtId="0" fontId="0" fillId="23" borderId="42" xfId="0" applyFill="1" applyBorder="1"/>
    <xf numFmtId="0" fontId="0" fillId="23" borderId="76" xfId="0" applyFill="1" applyBorder="1"/>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13" fillId="6" borderId="171" xfId="0" applyFont="1" applyFill="1" applyBorder="1" applyAlignment="1">
      <alignment horizontal="left" vertical="center" wrapText="1"/>
    </xf>
    <xf numFmtId="0" fontId="13" fillId="6" borderId="172" xfId="0" applyFont="1" applyFill="1" applyBorder="1" applyAlignment="1">
      <alignment horizontal="left" vertical="center" wrapText="1"/>
    </xf>
    <xf numFmtId="0" fontId="13" fillId="3" borderId="72" xfId="10" applyFont="1" applyFill="1" applyBorder="1" applyAlignment="1">
      <alignment horizontal="center" vertical="center"/>
    </xf>
    <xf numFmtId="0" fontId="3" fillId="0" borderId="72" xfId="10" applyBorder="1"/>
    <xf numFmtId="2" fontId="36" fillId="3" borderId="0" xfId="10" applyNumberFormat="1" applyFont="1" applyFill="1" applyAlignment="1">
      <alignment horizontal="center"/>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02" xfId="10" applyFont="1" applyFill="1" applyBorder="1" applyAlignment="1">
      <alignment horizontal="left" vertical="center" wrapText="1"/>
    </xf>
    <xf numFmtId="0" fontId="13" fillId="6" borderId="103" xfId="10" applyFont="1" applyFill="1" applyBorder="1" applyAlignment="1">
      <alignment horizontal="left" vertical="center" wrapText="1"/>
    </xf>
    <xf numFmtId="0" fontId="8" fillId="6" borderId="102" xfId="0" applyFont="1" applyFill="1" applyBorder="1" applyAlignment="1">
      <alignment horizontal="left" vertical="center" wrapText="1"/>
    </xf>
    <xf numFmtId="0" fontId="20" fillId="3" borderId="81" xfId="10" applyFont="1" applyFill="1" applyBorder="1" applyAlignment="1">
      <alignment horizontal="left" vertical="center"/>
    </xf>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6"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5" fillId="0" borderId="0" xfId="0" applyFont="1" applyAlignment="1">
      <alignment horizontal="center" vertical="center" wrapText="1"/>
    </xf>
    <xf numFmtId="0" fontId="84" fillId="6" borderId="0" xfId="0" applyFont="1" applyFill="1" applyAlignment="1">
      <alignment horizontal="center" vertical="center" wrapText="1" shrinkToFit="1"/>
    </xf>
    <xf numFmtId="0" fontId="85" fillId="0" borderId="0" xfId="0" applyFont="1" applyAlignment="1">
      <alignment horizontal="center" vertical="center" wrapText="1" shrinkToFit="1"/>
    </xf>
    <xf numFmtId="0" fontId="37" fillId="3" borderId="0" xfId="0" applyFont="1" applyFill="1" applyAlignment="1">
      <alignment horizontal="center" vertical="center"/>
    </xf>
    <xf numFmtId="0" fontId="85" fillId="0" borderId="0" xfId="0" applyFont="1" applyAlignment="1">
      <alignment horizontal="center" vertical="center"/>
    </xf>
    <xf numFmtId="0" fontId="37" fillId="3" borderId="0" xfId="0" applyFont="1" applyFill="1" applyAlignment="1">
      <alignment horizontal="center" vertical="center" wrapText="1"/>
    </xf>
    <xf numFmtId="0" fontId="85"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70" fillId="7" borderId="0" xfId="0" applyFont="1" applyFill="1" applyAlignment="1">
      <alignment horizontal="center"/>
    </xf>
    <xf numFmtId="0" fontId="69"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2" fillId="7" borderId="0" xfId="0" applyFont="1" applyFill="1" applyAlignment="1">
      <alignment horizontal="center"/>
    </xf>
    <xf numFmtId="0" fontId="73" fillId="7" borderId="0" xfId="0" applyFont="1" applyFill="1"/>
    <xf numFmtId="0" fontId="73"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lignment horizontal="center"/>
    </xf>
    <xf numFmtId="0" fontId="74"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2" fillId="7" borderId="0" xfId="0" applyFont="1" applyFill="1" applyAlignment="1">
      <alignment horizontal="center" vertical="center"/>
    </xf>
    <xf numFmtId="0" fontId="69" fillId="7" borderId="0" xfId="0" applyFont="1" applyFill="1"/>
    <xf numFmtId="0" fontId="31" fillId="7" borderId="0" xfId="0" applyFont="1" applyFill="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5" fillId="2" borderId="162" xfId="10" applyFont="1" applyFill="1" applyBorder="1" applyAlignment="1" applyProtection="1">
      <alignment vertical="center"/>
      <protection locked="0"/>
    </xf>
    <xf numFmtId="0" fontId="3" fillId="0" borderId="162" xfId="10" applyBorder="1" applyAlignment="1" applyProtection="1">
      <alignment vertical="center"/>
      <protection locked="0"/>
    </xf>
    <xf numFmtId="49" fontId="5" fillId="2" borderId="162"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62"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5"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18" xfId="10" applyBorder="1" applyAlignment="1">
      <alignment horizontal="center" vertical="center"/>
    </xf>
    <xf numFmtId="0" fontId="3" fillId="0" borderId="120"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62" xfId="10" applyFont="1" applyFill="1" applyBorder="1" applyAlignment="1">
      <alignment horizontal="center" vertical="center"/>
    </xf>
    <xf numFmtId="0" fontId="3" fillId="0" borderId="162" xfId="10" applyBorder="1" applyAlignment="1">
      <alignment horizontal="center" vertical="center"/>
    </xf>
    <xf numFmtId="0" fontId="24" fillId="6" borderId="146" xfId="10" applyFont="1" applyFill="1" applyBorder="1" applyAlignment="1">
      <alignment horizontal="center" vertical="center"/>
    </xf>
    <xf numFmtId="0" fontId="3" fillId="0" borderId="161" xfId="10" applyBorder="1" applyAlignment="1">
      <alignment horizontal="center" vertical="center"/>
    </xf>
    <xf numFmtId="0" fontId="3" fillId="0" borderId="163" xfId="10" applyBorder="1" applyAlignment="1">
      <alignment horizontal="center" vertical="center"/>
    </xf>
    <xf numFmtId="0" fontId="120" fillId="19" borderId="0" xfId="11" applyFont="1" applyFill="1" applyAlignment="1">
      <alignment wrapText="1"/>
    </xf>
    <xf numFmtId="0" fontId="11" fillId="0" borderId="0" xfId="0" applyFont="1" applyAlignment="1">
      <alignment wrapText="1"/>
    </xf>
    <xf numFmtId="0" fontId="119" fillId="19" borderId="0" xfId="11" applyFont="1" applyFill="1" applyAlignment="1">
      <alignment vertical="center"/>
    </xf>
    <xf numFmtId="0" fontId="103" fillId="19" borderId="0" xfId="11" applyFont="1" applyFill="1" applyAlignment="1">
      <alignment horizontal="left" vertical="center"/>
    </xf>
    <xf numFmtId="0" fontId="120" fillId="19" borderId="181" xfId="11" applyFont="1" applyFill="1" applyBorder="1" applyAlignment="1" applyProtection="1">
      <alignment horizontal="center"/>
      <protection locked="0"/>
    </xf>
    <xf numFmtId="0" fontId="120" fillId="19" borderId="182" xfId="11" applyFont="1" applyFill="1" applyBorder="1" applyAlignment="1" applyProtection="1">
      <alignment horizontal="center"/>
      <protection locked="0"/>
    </xf>
    <xf numFmtId="0" fontId="120" fillId="19" borderId="183" xfId="11" applyFont="1" applyFill="1" applyBorder="1" applyAlignment="1" applyProtection="1">
      <alignment horizontal="center"/>
      <protection locked="0"/>
    </xf>
    <xf numFmtId="0" fontId="120" fillId="19" borderId="174" xfId="11" applyFont="1" applyFill="1" applyBorder="1" applyAlignment="1" applyProtection="1">
      <alignment horizontal="center"/>
      <protection locked="0"/>
    </xf>
    <xf numFmtId="0" fontId="120" fillId="19" borderId="0" xfId="11" applyFont="1" applyFill="1" applyAlignment="1" applyProtection="1">
      <alignment horizontal="center"/>
      <protection locked="0"/>
    </xf>
    <xf numFmtId="0" fontId="120" fillId="19" borderId="117" xfId="11" applyFont="1" applyFill="1" applyBorder="1" applyAlignment="1" applyProtection="1">
      <alignment horizontal="center"/>
      <protection locked="0"/>
    </xf>
    <xf numFmtId="0" fontId="120" fillId="19" borderId="118" xfId="11" applyFont="1" applyFill="1" applyBorder="1" applyAlignment="1" applyProtection="1">
      <alignment horizontal="center"/>
      <protection locked="0"/>
    </xf>
    <xf numFmtId="0" fontId="120" fillId="19" borderId="119" xfId="11" applyFont="1" applyFill="1" applyBorder="1" applyAlignment="1" applyProtection="1">
      <alignment horizontal="center"/>
      <protection locked="0"/>
    </xf>
    <xf numFmtId="0" fontId="120" fillId="19" borderId="184" xfId="11" applyFont="1" applyFill="1" applyBorder="1" applyAlignment="1" applyProtection="1">
      <alignment horizontal="center"/>
      <protection locked="0"/>
    </xf>
    <xf numFmtId="0" fontId="103" fillId="19" borderId="182" xfId="11" applyFont="1" applyFill="1" applyBorder="1" applyAlignment="1">
      <alignment horizontal="center"/>
    </xf>
    <xf numFmtId="0" fontId="103" fillId="19" borderId="0" xfId="11" applyFont="1" applyFill="1" applyAlignment="1">
      <alignment horizontal="center"/>
    </xf>
    <xf numFmtId="0" fontId="103" fillId="19" borderId="119" xfId="11" applyFont="1" applyFill="1" applyBorder="1" applyAlignment="1">
      <alignment horizontal="center" vertical="center"/>
    </xf>
    <xf numFmtId="0" fontId="0" fillId="0" borderId="119" xfId="0" applyBorder="1" applyAlignment="1">
      <alignment horizontal="center" vertical="center"/>
    </xf>
    <xf numFmtId="0" fontId="4" fillId="24" borderId="0" xfId="11" applyFont="1" applyFill="1" applyAlignment="1">
      <alignment horizontal="center" vertical="center"/>
    </xf>
    <xf numFmtId="0" fontId="120" fillId="24" borderId="0" xfId="11" applyFont="1" applyFill="1" applyAlignment="1">
      <alignment horizontal="justify" vertical="center" wrapText="1"/>
    </xf>
    <xf numFmtId="0" fontId="120" fillId="19" borderId="0" xfId="11" applyFont="1" applyFill="1" applyAlignment="1">
      <alignment horizontal="left"/>
    </xf>
    <xf numFmtId="0" fontId="103" fillId="19" borderId="49" xfId="11" applyFont="1" applyFill="1" applyBorder="1" applyAlignment="1">
      <alignment horizontal="center"/>
    </xf>
    <xf numFmtId="0" fontId="103" fillId="19" borderId="0" xfId="11" applyFont="1" applyFill="1" applyAlignment="1">
      <alignment horizontal="center" vertical="center"/>
    </xf>
    <xf numFmtId="0" fontId="118" fillId="19" borderId="19" xfId="11" applyFont="1" applyFill="1" applyBorder="1" applyAlignment="1">
      <alignment horizontal="center" vertical="center"/>
    </xf>
    <xf numFmtId="0" fontId="118" fillId="19" borderId="0" xfId="11" applyFont="1" applyFill="1" applyAlignment="1">
      <alignment horizontal="center" vertical="center"/>
    </xf>
    <xf numFmtId="0" fontId="0" fillId="0" borderId="32" xfId="0" applyBorder="1" applyAlignment="1">
      <alignment vertical="center"/>
    </xf>
    <xf numFmtId="0" fontId="118" fillId="19" borderId="8" xfId="11" applyFont="1" applyFill="1" applyBorder="1" applyAlignment="1" applyProtection="1">
      <alignment horizontal="left" vertical="center"/>
      <protection locked="0"/>
    </xf>
    <xf numFmtId="0" fontId="118" fillId="19" borderId="102" xfId="11" applyFont="1" applyFill="1" applyBorder="1" applyAlignment="1" applyProtection="1">
      <alignment horizontal="left" vertical="center"/>
      <protection locked="0"/>
    </xf>
    <xf numFmtId="0" fontId="68" fillId="0" borderId="102"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03" fillId="19" borderId="40" xfId="11" applyFont="1" applyFill="1" applyBorder="1" applyAlignment="1">
      <alignment horizontal="left" vertical="center" wrapText="1"/>
    </xf>
    <xf numFmtId="0" fontId="0" fillId="0" borderId="40" xfId="0" applyBorder="1" applyAlignment="1">
      <alignment horizontal="left" vertical="center" wrapText="1"/>
    </xf>
    <xf numFmtId="14" fontId="118" fillId="19" borderId="101" xfId="11" applyNumberFormat="1" applyFont="1" applyFill="1" applyBorder="1" applyAlignment="1" applyProtection="1">
      <alignment horizontal="center" vertical="center"/>
      <protection locked="0"/>
    </xf>
    <xf numFmtId="14" fontId="118" fillId="19" borderId="103" xfId="11" applyNumberFormat="1" applyFont="1" applyFill="1" applyBorder="1" applyAlignment="1" applyProtection="1">
      <alignment horizontal="center" vertical="center"/>
      <protection locked="0"/>
    </xf>
    <xf numFmtId="0" fontId="119" fillId="19" borderId="0" xfId="11" applyFont="1" applyFill="1" applyAlignment="1">
      <alignment horizontal="left" vertical="center"/>
    </xf>
    <xf numFmtId="49" fontId="118" fillId="19" borderId="101" xfId="11" applyNumberFormat="1" applyFont="1" applyFill="1" applyBorder="1" applyAlignment="1" applyProtection="1">
      <alignment horizontal="center" vertical="center"/>
      <protection locked="0"/>
    </xf>
    <xf numFmtId="49" fontId="118" fillId="19" borderId="103" xfId="11" applyNumberFormat="1" applyFont="1" applyFill="1" applyBorder="1" applyAlignment="1" applyProtection="1">
      <alignment horizontal="center" vertical="center"/>
      <protection locked="0"/>
    </xf>
    <xf numFmtId="167" fontId="118" fillId="19" borderId="101" xfId="11" applyNumberFormat="1" applyFont="1" applyFill="1" applyBorder="1" applyAlignment="1" applyProtection="1">
      <alignment horizontal="center" vertical="center"/>
      <protection locked="0"/>
    </xf>
    <xf numFmtId="167" fontId="118" fillId="19" borderId="103" xfId="11" applyNumberFormat="1" applyFont="1" applyFill="1" applyBorder="1" applyAlignment="1" applyProtection="1">
      <alignment horizontal="center" vertical="center"/>
      <protection locked="0"/>
    </xf>
    <xf numFmtId="0" fontId="103" fillId="19" borderId="0" xfId="11" applyFont="1" applyFill="1" applyAlignment="1">
      <alignment horizontal="left" vertical="center" wrapText="1"/>
    </xf>
    <xf numFmtId="0" fontId="103" fillId="19" borderId="121" xfId="11" applyFont="1" applyFill="1" applyBorder="1" applyAlignment="1">
      <alignment horizontal="left" vertical="center"/>
    </xf>
    <xf numFmtId="0" fontId="0" fillId="0" borderId="105" xfId="0" applyBorder="1" applyAlignment="1">
      <alignment vertical="center"/>
    </xf>
    <xf numFmtId="0" fontId="68" fillId="0" borderId="102" xfId="0" applyFont="1" applyBorder="1" applyAlignment="1">
      <alignment vertical="center"/>
    </xf>
    <xf numFmtId="0" fontId="68" fillId="0" borderId="71" xfId="0" applyFont="1" applyBorder="1" applyAlignment="1">
      <alignment vertical="center"/>
    </xf>
    <xf numFmtId="49" fontId="118" fillId="19" borderId="79" xfId="11" applyNumberFormat="1" applyFont="1" applyFill="1" applyBorder="1" applyAlignment="1">
      <alignment horizontal="left" vertical="center"/>
    </xf>
    <xf numFmtId="49" fontId="118" fillId="19" borderId="40" xfId="11" applyNumberFormat="1" applyFont="1" applyFill="1" applyBorder="1" applyAlignment="1">
      <alignment horizontal="left" vertical="center"/>
    </xf>
    <xf numFmtId="0" fontId="0" fillId="0" borderId="80" xfId="0" applyBorder="1" applyAlignment="1">
      <alignment vertical="center"/>
    </xf>
    <xf numFmtId="0" fontId="116" fillId="19" borderId="0" xfId="11" applyFont="1" applyFill="1" applyAlignment="1">
      <alignment horizontal="center" vertical="center"/>
    </xf>
    <xf numFmtId="0" fontId="117" fillId="19" borderId="0" xfId="11" applyFont="1" applyFill="1" applyAlignment="1">
      <alignment horizontal="center" vertical="center"/>
    </xf>
    <xf numFmtId="0" fontId="103" fillId="19" borderId="0" xfId="11" applyFont="1" applyFill="1" applyAlignment="1">
      <alignment horizontal="left"/>
    </xf>
    <xf numFmtId="0" fontId="103" fillId="19" borderId="19" xfId="11" applyFont="1" applyFill="1" applyBorder="1" applyAlignment="1">
      <alignment horizontal="left" vertical="center"/>
    </xf>
    <xf numFmtId="0" fontId="103" fillId="19" borderId="32" xfId="11" applyFont="1" applyFill="1" applyBorder="1" applyAlignment="1">
      <alignment horizontal="left" vertical="center"/>
    </xf>
    <xf numFmtId="49" fontId="119" fillId="19" borderId="8" xfId="11" applyNumberFormat="1" applyFont="1" applyFill="1" applyBorder="1" applyAlignment="1" applyProtection="1">
      <alignment horizontal="left" vertical="center"/>
      <protection locked="0"/>
    </xf>
    <xf numFmtId="49" fontId="119" fillId="19" borderId="102" xfId="11" applyNumberFormat="1" applyFont="1" applyFill="1" applyBorder="1" applyAlignment="1" applyProtection="1">
      <alignment horizontal="left" vertical="center"/>
      <protection locked="0"/>
    </xf>
    <xf numFmtId="49" fontId="119" fillId="19" borderId="43" xfId="11" applyNumberFormat="1" applyFont="1" applyFill="1" applyBorder="1" applyAlignment="1" applyProtection="1">
      <alignment horizontal="left" vertical="center"/>
      <protection locked="0"/>
    </xf>
    <xf numFmtId="0" fontId="103" fillId="19" borderId="81" xfId="11" applyFont="1" applyFill="1" applyBorder="1" applyAlignment="1">
      <alignment horizontal="left" vertical="center"/>
    </xf>
    <xf numFmtId="0" fontId="103" fillId="19" borderId="72" xfId="11" applyFont="1" applyFill="1" applyBorder="1" applyAlignment="1">
      <alignment horizontal="left" vertical="center"/>
    </xf>
    <xf numFmtId="0" fontId="0" fillId="0" borderId="78" xfId="0" applyBorder="1" applyAlignment="1">
      <alignment vertical="center"/>
    </xf>
    <xf numFmtId="0" fontId="118" fillId="19" borderId="8" xfId="11" applyFont="1" applyFill="1" applyBorder="1" applyAlignment="1">
      <alignment horizontal="left" vertical="center"/>
    </xf>
    <xf numFmtId="0" fontId="118" fillId="19" borderId="102" xfId="11" applyFont="1" applyFill="1" applyBorder="1" applyAlignment="1">
      <alignment horizontal="left" vertical="center"/>
    </xf>
    <xf numFmtId="2" fontId="118" fillId="19" borderId="26" xfId="11" applyNumberFormat="1" applyFont="1" applyFill="1" applyBorder="1" applyAlignment="1">
      <alignment horizontal="left" vertical="center"/>
    </xf>
    <xf numFmtId="0" fontId="0" fillId="0" borderId="43" xfId="0" applyBorder="1" applyAlignment="1">
      <alignment horizontal="left" vertical="center"/>
    </xf>
    <xf numFmtId="2" fontId="103" fillId="19" borderId="22" xfId="11" applyNumberFormat="1" applyFont="1" applyFill="1" applyBorder="1" applyAlignment="1">
      <alignment horizontal="left" vertical="center"/>
    </xf>
    <xf numFmtId="2" fontId="103" fillId="19" borderId="6" xfId="11" applyNumberFormat="1" applyFont="1" applyFill="1" applyBorder="1" applyAlignment="1">
      <alignment horizontal="left" vertical="center"/>
    </xf>
    <xf numFmtId="0" fontId="118" fillId="19" borderId="71" xfId="11" applyFont="1" applyFill="1" applyBorder="1" applyAlignment="1" applyProtection="1">
      <alignment horizontal="left" vertical="center"/>
      <protection locked="0"/>
    </xf>
    <xf numFmtId="0" fontId="103" fillId="19" borderId="105" xfId="11" applyFont="1" applyFill="1" applyBorder="1" applyAlignment="1">
      <alignment horizontal="left" vertical="center"/>
    </xf>
    <xf numFmtId="0" fontId="118" fillId="19" borderId="26" xfId="11" applyFont="1" applyFill="1" applyBorder="1" applyAlignment="1" applyProtection="1">
      <alignment horizontal="left" vertical="center"/>
      <protection locked="0"/>
    </xf>
    <xf numFmtId="49" fontId="118" fillId="19" borderId="8" xfId="11" applyNumberFormat="1" applyFont="1" applyFill="1" applyBorder="1" applyAlignment="1" applyProtection="1">
      <alignment horizontal="left" vertical="center"/>
      <protection locked="0"/>
    </xf>
    <xf numFmtId="49" fontId="118" fillId="19" borderId="102" xfId="11" applyNumberFormat="1" applyFont="1" applyFill="1" applyBorder="1" applyAlignment="1" applyProtection="1">
      <alignment horizontal="left" vertical="center"/>
      <protection locked="0"/>
    </xf>
    <xf numFmtId="49" fontId="118" fillId="19" borderId="43" xfId="11" applyNumberFormat="1" applyFont="1" applyFill="1" applyBorder="1" applyAlignment="1" applyProtection="1">
      <alignment horizontal="left" vertical="center"/>
      <protection locked="0"/>
    </xf>
    <xf numFmtId="0" fontId="103" fillId="19" borderId="5" xfId="11" applyFont="1" applyFill="1" applyBorder="1" applyAlignment="1">
      <alignment horizontal="left" vertical="center"/>
    </xf>
    <xf numFmtId="0" fontId="103" fillId="19" borderId="24" xfId="11" applyFont="1" applyFill="1" applyBorder="1" applyAlignment="1">
      <alignment horizontal="left" vertical="center"/>
    </xf>
    <xf numFmtId="0" fontId="0" fillId="0" borderId="44" xfId="0" applyBorder="1" applyAlignment="1">
      <alignment vertical="center"/>
    </xf>
    <xf numFmtId="0" fontId="118" fillId="19" borderId="83" xfId="11" applyFont="1" applyFill="1" applyBorder="1" applyAlignment="1" applyProtection="1">
      <alignment horizontal="center" vertical="center"/>
      <protection locked="0"/>
    </xf>
    <xf numFmtId="0" fontId="1" fillId="19" borderId="0" xfId="11" applyFill="1" applyAlignment="1">
      <alignment horizontal="center"/>
    </xf>
    <xf numFmtId="0" fontId="119" fillId="19" borderId="0" xfId="11" applyFont="1" applyFill="1" applyAlignment="1">
      <alignment horizontal="center" vertical="center"/>
    </xf>
    <xf numFmtId="0" fontId="118" fillId="19" borderId="0" xfId="11" applyFont="1" applyFill="1" applyAlignment="1" applyProtection="1">
      <alignment horizontal="center" vertical="center"/>
      <protection locked="0"/>
    </xf>
    <xf numFmtId="0" fontId="1" fillId="19" borderId="0" xfId="11" applyFill="1" applyAlignment="1">
      <alignment horizontal="center" vertical="center"/>
    </xf>
    <xf numFmtId="0" fontId="36" fillId="7" borderId="118" xfId="0" applyFont="1" applyFill="1" applyBorder="1" applyAlignment="1">
      <alignment horizontal="center" vertical="center"/>
    </xf>
    <xf numFmtId="0" fontId="90" fillId="7" borderId="119" xfId="0" applyFont="1" applyFill="1" applyBorder="1" applyAlignment="1">
      <alignment horizontal="right" vertical="center"/>
    </xf>
    <xf numFmtId="0" fontId="3" fillId="2" borderId="119" xfId="0" applyFont="1" applyFill="1" applyBorder="1" applyAlignment="1">
      <alignment horizontal="right" vertical="center"/>
    </xf>
    <xf numFmtId="0" fontId="3" fillId="2" borderId="120" xfId="0" applyFont="1" applyFill="1" applyBorder="1" applyAlignment="1">
      <alignment horizontal="right" vertical="center"/>
    </xf>
    <xf numFmtId="0" fontId="11" fillId="7" borderId="34" xfId="0" applyFont="1" applyFill="1"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4" fontId="3" fillId="7" borderId="26" xfId="0" applyNumberFormat="1" applyFont="1" applyFill="1" applyBorder="1" applyAlignment="1">
      <alignment vertical="center"/>
    </xf>
    <xf numFmtId="0" fontId="0" fillId="0" borderId="102" xfId="0" applyBorder="1" applyAlignment="1">
      <alignment vertical="center"/>
    </xf>
    <xf numFmtId="3" fontId="2" fillId="7" borderId="34" xfId="0" applyNumberFormat="1" applyFont="1" applyFill="1" applyBorder="1" applyAlignment="1">
      <alignment vertical="center"/>
    </xf>
    <xf numFmtId="4" fontId="3" fillId="2" borderId="180" xfId="0" applyNumberFormat="1" applyFont="1" applyFill="1" applyBorder="1" applyAlignment="1">
      <alignment vertical="center"/>
    </xf>
    <xf numFmtId="0" fontId="0" fillId="0" borderId="171" xfId="0" applyBorder="1" applyAlignment="1">
      <alignment vertical="center"/>
    </xf>
    <xf numFmtId="0" fontId="0" fillId="0" borderId="172" xfId="0" applyBorder="1" applyAlignment="1">
      <alignment vertical="center"/>
    </xf>
    <xf numFmtId="0" fontId="0" fillId="19" borderId="0" xfId="0" applyFill="1" applyAlignment="1">
      <alignment vertical="center"/>
    </xf>
    <xf numFmtId="0" fontId="0" fillId="19" borderId="37" xfId="0" applyFill="1" applyBorder="1" applyAlignment="1">
      <alignment vertical="center"/>
    </xf>
    <xf numFmtId="0" fontId="3" fillId="19" borderId="174" xfId="0" applyFont="1" applyFill="1" applyBorder="1" applyAlignment="1">
      <alignment vertical="center"/>
    </xf>
    <xf numFmtId="0" fontId="0" fillId="19" borderId="117" xfId="0" applyFill="1" applyBorder="1" applyAlignment="1">
      <alignment vertical="center"/>
    </xf>
    <xf numFmtId="0" fontId="58" fillId="0" borderId="119" xfId="0" applyFont="1" applyBorder="1" applyAlignment="1">
      <alignment horizontal="right" vertical="center" wrapText="1"/>
    </xf>
    <xf numFmtId="0" fontId="0" fillId="0" borderId="120" xfId="0" applyBorder="1" applyAlignment="1">
      <alignment horizontal="right" vertical="center" wrapText="1"/>
    </xf>
    <xf numFmtId="0" fontId="2" fillId="7" borderId="180" xfId="0" applyFont="1" applyFill="1" applyBorder="1" applyAlignment="1">
      <alignment vertical="center"/>
    </xf>
    <xf numFmtId="0" fontId="0" fillId="19" borderId="119" xfId="0" applyFill="1" applyBorder="1" applyAlignment="1">
      <alignment vertical="center" wrapText="1"/>
    </xf>
    <xf numFmtId="0" fontId="11" fillId="7" borderId="118" xfId="0" applyFont="1" applyFill="1" applyBorder="1" applyAlignment="1">
      <alignment vertical="center" wrapText="1"/>
    </xf>
    <xf numFmtId="0" fontId="0" fillId="0" borderId="119" xfId="0" applyBorder="1" applyAlignment="1">
      <alignment vertical="center" wrapText="1"/>
    </xf>
    <xf numFmtId="0" fontId="42" fillId="0" borderId="105" xfId="0" applyFont="1" applyBorder="1" applyAlignment="1">
      <alignment horizontal="right"/>
    </xf>
    <xf numFmtId="0" fontId="42" fillId="0" borderId="106" xfId="0" applyFont="1" applyBorder="1" applyAlignment="1">
      <alignment horizontal="right"/>
    </xf>
    <xf numFmtId="0" fontId="11" fillId="7" borderId="34" xfId="0" applyFont="1" applyFill="1" applyBorder="1" applyAlignment="1">
      <alignment vertical="center"/>
    </xf>
    <xf numFmtId="0" fontId="11" fillId="7" borderId="0" xfId="0" applyFont="1" applyFill="1" applyAlignment="1">
      <alignment vertical="center"/>
    </xf>
    <xf numFmtId="0" fontId="11" fillId="7" borderId="37" xfId="0" applyFont="1" applyFill="1" applyBorder="1" applyAlignment="1">
      <alignment vertical="center"/>
    </xf>
    <xf numFmtId="4" fontId="3" fillId="7" borderId="26" xfId="0" applyNumberFormat="1" applyFont="1" applyFill="1" applyBorder="1" applyAlignment="1" applyProtection="1">
      <alignment vertical="center"/>
      <protection locked="0"/>
    </xf>
    <xf numFmtId="4" fontId="3" fillId="7" borderId="102" xfId="0" applyNumberFormat="1" applyFont="1" applyFill="1" applyBorder="1" applyAlignment="1" applyProtection="1">
      <alignment vertical="center"/>
      <protection locked="0"/>
    </xf>
    <xf numFmtId="4" fontId="3" fillId="7" borderId="71"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3" fillId="2" borderId="171" xfId="0" applyNumberFormat="1" applyFont="1" applyFill="1" applyBorder="1" applyAlignment="1">
      <alignment vertical="center"/>
    </xf>
    <xf numFmtId="4" fontId="3" fillId="2" borderId="172" xfId="0" applyNumberFormat="1" applyFont="1" applyFill="1" applyBorder="1" applyAlignment="1">
      <alignment vertical="center"/>
    </xf>
    <xf numFmtId="0" fontId="3" fillId="7" borderId="34" xfId="0" applyFont="1" applyFill="1" applyBorder="1" applyAlignment="1">
      <alignment vertical="center"/>
    </xf>
    <xf numFmtId="0" fontId="36" fillId="7" borderId="34" xfId="0" applyFont="1" applyFill="1" applyBorder="1" applyAlignment="1">
      <alignment horizontal="center" vertical="center"/>
    </xf>
    <xf numFmtId="4" fontId="3" fillId="7" borderId="180"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11" xfId="0" applyBorder="1" applyAlignment="1">
      <alignment vertical="center"/>
    </xf>
    <xf numFmtId="4" fontId="3" fillId="7" borderId="180" xfId="0" applyNumberFormat="1" applyFont="1" applyFill="1" applyBorder="1" applyAlignment="1" applyProtection="1">
      <alignment vertical="center"/>
      <protection locked="0"/>
    </xf>
    <xf numFmtId="3" fontId="2" fillId="7" borderId="174" xfId="0" applyNumberFormat="1" applyFont="1" applyFill="1" applyBorder="1" applyAlignment="1">
      <alignment vertical="center"/>
    </xf>
    <xf numFmtId="0" fontId="0" fillId="0" borderId="117" xfId="0" applyBorder="1" applyAlignment="1">
      <alignment vertical="center"/>
    </xf>
    <xf numFmtId="0" fontId="2" fillId="7" borderId="34" xfId="0" applyFont="1" applyFill="1" applyBorder="1" applyAlignment="1">
      <alignment vertical="center"/>
    </xf>
    <xf numFmtId="3" fontId="11" fillId="7" borderId="108" xfId="0" applyNumberFormat="1" applyFont="1" applyFill="1" applyBorder="1" applyAlignment="1">
      <alignment vertical="center" wrapText="1"/>
    </xf>
    <xf numFmtId="0" fontId="0" fillId="0" borderId="85"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83" xfId="0" applyBorder="1" applyAlignment="1">
      <alignment vertical="center" wrapText="1"/>
    </xf>
    <xf numFmtId="0" fontId="0" fillId="0" borderId="113" xfId="0" applyBorder="1" applyAlignment="1">
      <alignment vertical="center" wrapText="1"/>
    </xf>
    <xf numFmtId="0" fontId="11" fillId="2" borderId="110" xfId="0" applyFont="1" applyFill="1" applyBorder="1" applyAlignment="1">
      <alignment vertical="center"/>
    </xf>
    <xf numFmtId="0" fontId="0" fillId="0" borderId="110" xfId="0" applyBorder="1" applyAlignment="1">
      <alignment vertical="center"/>
    </xf>
    <xf numFmtId="0" fontId="0" fillId="0" borderId="102" xfId="0" applyBorder="1" applyAlignment="1" applyProtection="1">
      <alignment vertical="center"/>
      <protection locked="0"/>
    </xf>
    <xf numFmtId="3" fontId="58" fillId="7" borderId="102" xfId="0" applyNumberFormat="1" applyFont="1" applyFill="1" applyBorder="1" applyAlignment="1">
      <alignment horizontal="center" vertical="center"/>
    </xf>
    <xf numFmtId="0" fontId="0" fillId="0" borderId="102" xfId="0" applyBorder="1" applyAlignment="1">
      <alignment horizontal="center" vertical="center"/>
    </xf>
    <xf numFmtId="3" fontId="58" fillId="7" borderId="119" xfId="0" applyNumberFormat="1" applyFont="1" applyFill="1" applyBorder="1" applyAlignment="1">
      <alignment horizontal="center" vertical="center"/>
    </xf>
    <xf numFmtId="0" fontId="3" fillId="7" borderId="0" xfId="0" applyFont="1" applyFill="1" applyAlignment="1">
      <alignment vertical="center"/>
    </xf>
    <xf numFmtId="0" fontId="3" fillId="7" borderId="174" xfId="0" applyFont="1" applyFill="1" applyBorder="1" applyAlignment="1">
      <alignment vertical="center"/>
    </xf>
    <xf numFmtId="0" fontId="0" fillId="0" borderId="174" xfId="0" applyBorder="1" applyAlignment="1">
      <alignment vertical="center"/>
    </xf>
    <xf numFmtId="0" fontId="3" fillId="19" borderId="34" xfId="0" applyFont="1" applyFill="1" applyBorder="1" applyAlignment="1">
      <alignment vertical="center"/>
    </xf>
    <xf numFmtId="4" fontId="0" fillId="0" borderId="26" xfId="0" applyNumberFormat="1" applyBorder="1" applyAlignment="1">
      <alignment vertical="center"/>
    </xf>
    <xf numFmtId="4" fontId="0" fillId="0" borderId="102" xfId="0" applyNumberFormat="1" applyBorder="1" applyAlignment="1">
      <alignment vertical="center"/>
    </xf>
    <xf numFmtId="4" fontId="0" fillId="0" borderId="71" xfId="0" applyNumberFormat="1" applyBorder="1" applyAlignment="1">
      <alignment vertical="center"/>
    </xf>
    <xf numFmtId="0" fontId="11" fillId="7" borderId="0" xfId="0" applyFont="1" applyFill="1" applyAlignment="1">
      <alignment horizontal="center" vertical="center"/>
    </xf>
    <xf numFmtId="0" fontId="11" fillId="19"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11" fillId="7" borderId="174" xfId="0" applyFont="1" applyFill="1" applyBorder="1" applyAlignment="1">
      <alignment vertical="center"/>
    </xf>
    <xf numFmtId="0" fontId="11" fillId="0" borderId="174" xfId="0" applyFont="1" applyBorder="1" applyAlignment="1">
      <alignment vertical="center"/>
    </xf>
    <xf numFmtId="0" fontId="11" fillId="7" borderId="118" xfId="0" applyFont="1" applyFill="1" applyBorder="1" applyAlignment="1">
      <alignment vertical="center"/>
    </xf>
    <xf numFmtId="0" fontId="0" fillId="0" borderId="119" xfId="0" applyBorder="1" applyAlignment="1">
      <alignment vertical="center"/>
    </xf>
    <xf numFmtId="0" fontId="0" fillId="0" borderId="120" xfId="0" applyBorder="1" applyAlignment="1">
      <alignment vertical="center"/>
    </xf>
    <xf numFmtId="0" fontId="2" fillId="7" borderId="26" xfId="0" applyFont="1" applyFill="1" applyBorder="1" applyAlignment="1">
      <alignment vertical="center"/>
    </xf>
    <xf numFmtId="0" fontId="2" fillId="7" borderId="102" xfId="0" applyFont="1" applyFill="1" applyBorder="1" applyAlignment="1">
      <alignment vertical="center"/>
    </xf>
    <xf numFmtId="0" fontId="2" fillId="7" borderId="71" xfId="0" applyFont="1" applyFill="1" applyBorder="1" applyAlignment="1">
      <alignment vertical="center"/>
    </xf>
    <xf numFmtId="0" fontId="3" fillId="7" borderId="104" xfId="0" applyFont="1" applyFill="1" applyBorder="1" applyAlignment="1">
      <alignment vertical="center"/>
    </xf>
    <xf numFmtId="0" fontId="0" fillId="0" borderId="106" xfId="0"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0" borderId="0" xfId="0" applyFont="1" applyAlignment="1">
      <alignment vertical="top" wrapText="1"/>
    </xf>
    <xf numFmtId="0" fontId="3" fillId="0" borderId="174" xfId="0" applyFont="1" applyBorder="1" applyAlignment="1">
      <alignment vertical="top" wrapText="1"/>
    </xf>
    <xf numFmtId="0" fontId="2" fillId="7" borderId="171" xfId="0" applyFont="1" applyFill="1" applyBorder="1" applyAlignment="1">
      <alignment vertical="center"/>
    </xf>
    <xf numFmtId="0" fontId="2" fillId="7" borderId="172"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17" xfId="0" applyNumberFormat="1" applyFont="1" applyFill="1" applyBorder="1" applyAlignment="1">
      <alignment horizontal="center" vertical="center"/>
    </xf>
    <xf numFmtId="49" fontId="3" fillId="2" borderId="37" xfId="0" applyNumberFormat="1" applyFont="1" applyFill="1" applyBorder="1" applyAlignment="1">
      <alignment horizontal="center" vertical="center"/>
    </xf>
    <xf numFmtId="0" fontId="3" fillId="7" borderId="116" xfId="0" applyFont="1" applyFill="1" applyBorder="1" applyAlignment="1">
      <alignment vertical="center"/>
    </xf>
    <xf numFmtId="0" fontId="3" fillId="7" borderId="117" xfId="0" applyFont="1" applyFill="1" applyBorder="1" applyAlignment="1">
      <alignment vertical="center"/>
    </xf>
    <xf numFmtId="0" fontId="58" fillId="7" borderId="174" xfId="0" applyFont="1" applyFill="1" applyBorder="1" applyAlignment="1">
      <alignment vertical="center"/>
    </xf>
    <xf numFmtId="0" fontId="2" fillId="0" borderId="0" xfId="0" applyFont="1" applyAlignment="1">
      <alignment vertical="center"/>
    </xf>
    <xf numFmtId="0" fontId="2" fillId="0" borderId="117" xfId="0" applyFont="1" applyBorder="1" applyAlignment="1">
      <alignment vertical="center"/>
    </xf>
    <xf numFmtId="0" fontId="11" fillId="7" borderId="116" xfId="0" applyFont="1" applyFill="1" applyBorder="1" applyAlignment="1">
      <alignment vertical="center"/>
    </xf>
    <xf numFmtId="0" fontId="3" fillId="7" borderId="62" xfId="0" applyFont="1" applyFill="1" applyBorder="1" applyAlignment="1">
      <alignment vertical="center"/>
    </xf>
    <xf numFmtId="0" fontId="11" fillId="7" borderId="61" xfId="0" applyFont="1" applyFill="1" applyBorder="1" applyAlignment="1">
      <alignment vertical="center"/>
    </xf>
    <xf numFmtId="0" fontId="3" fillId="2" borderId="37" xfId="0" applyFont="1" applyFill="1" applyBorder="1" applyAlignment="1">
      <alignment vertical="center"/>
    </xf>
    <xf numFmtId="49" fontId="3" fillId="7" borderId="26" xfId="0" applyNumberFormat="1" applyFont="1" applyFill="1" applyBorder="1" applyAlignment="1">
      <alignment vertical="center"/>
    </xf>
    <xf numFmtId="0" fontId="3" fillId="7" borderId="26" xfId="0" applyFont="1" applyFill="1" applyBorder="1" applyAlignment="1">
      <alignment horizontal="left" vertical="center"/>
    </xf>
    <xf numFmtId="0" fontId="0" fillId="0" borderId="102" xfId="0" applyBorder="1" applyAlignment="1">
      <alignment horizontal="left" vertical="center"/>
    </xf>
    <xf numFmtId="0" fontId="0" fillId="0" borderId="71" xfId="0" applyBorder="1" applyAlignment="1">
      <alignment horizontal="left" vertical="center"/>
    </xf>
    <xf numFmtId="0" fontId="3" fillId="7" borderId="26" xfId="0" applyFont="1" applyFill="1" applyBorder="1" applyAlignment="1" applyProtection="1">
      <alignment horizontal="left" vertical="center"/>
      <protection locked="0"/>
    </xf>
    <xf numFmtId="0" fontId="0" fillId="0" borderId="102"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166" fontId="3" fillId="7" borderId="26" xfId="0" applyNumberFormat="1" applyFont="1" applyFill="1" applyBorder="1" applyAlignment="1" applyProtection="1">
      <alignment horizontal="left" vertical="center"/>
      <protection locked="0"/>
    </xf>
    <xf numFmtId="166" fontId="0" fillId="0" borderId="71" xfId="0" applyNumberFormat="1" applyBorder="1" applyAlignment="1" applyProtection="1">
      <alignment horizontal="left" vertical="center"/>
      <protection locked="0"/>
    </xf>
    <xf numFmtId="0" fontId="11" fillId="7" borderId="26" xfId="0" applyFont="1" applyFill="1" applyBorder="1" applyAlignment="1">
      <alignment vertical="center"/>
    </xf>
    <xf numFmtId="0" fontId="11" fillId="7" borderId="119" xfId="0" applyFont="1" applyFill="1" applyBorder="1" applyAlignment="1">
      <alignment vertical="center"/>
    </xf>
    <xf numFmtId="0" fontId="11" fillId="7" borderId="105" xfId="0" applyFont="1" applyFill="1" applyBorder="1" applyAlignment="1">
      <alignment vertical="center"/>
    </xf>
    <xf numFmtId="0" fontId="11" fillId="2" borderId="105" xfId="0" applyFont="1" applyFill="1" applyBorder="1" applyAlignment="1">
      <alignment vertical="center"/>
    </xf>
    <xf numFmtId="0" fontId="11" fillId="0" borderId="105" xfId="0" applyFont="1" applyBorder="1" applyAlignment="1">
      <alignment vertical="center"/>
    </xf>
    <xf numFmtId="0" fontId="11" fillId="0" borderId="106" xfId="0" applyFont="1" applyBorder="1" applyAlignment="1">
      <alignment vertical="center"/>
    </xf>
    <xf numFmtId="49" fontId="2" fillId="7" borderId="26" xfId="0" applyNumberFormat="1" applyFont="1" applyFill="1" applyBorder="1" applyAlignment="1">
      <alignment vertical="center"/>
    </xf>
    <xf numFmtId="49" fontId="2" fillId="7" borderId="102" xfId="0" applyNumberFormat="1" applyFont="1" applyFill="1" applyBorder="1" applyAlignment="1">
      <alignment vertical="center"/>
    </xf>
    <xf numFmtId="0" fontId="2" fillId="2" borderId="102" xfId="0" applyFont="1" applyFill="1" applyBorder="1" applyAlignment="1">
      <alignment vertical="center"/>
    </xf>
    <xf numFmtId="0" fontId="3" fillId="7" borderId="26" xfId="0" applyFont="1" applyFill="1" applyBorder="1" applyAlignment="1" applyProtection="1">
      <alignment vertical="center"/>
      <protection locked="0"/>
    </xf>
    <xf numFmtId="0" fontId="3" fillId="2" borderId="26" xfId="0" applyFont="1" applyFill="1" applyBorder="1" applyAlignment="1">
      <alignment horizontal="center" vertical="center"/>
    </xf>
    <xf numFmtId="0" fontId="11" fillId="2" borderId="119" xfId="0" applyFont="1" applyFill="1" applyBorder="1" applyAlignment="1">
      <alignment horizontal="left" vertical="center"/>
    </xf>
    <xf numFmtId="0" fontId="3" fillId="2" borderId="0" xfId="0" applyFont="1" applyFill="1" applyAlignment="1">
      <alignment horizontal="center"/>
    </xf>
    <xf numFmtId="0" fontId="3" fillId="7" borderId="0" xfId="0" applyFont="1" applyFill="1"/>
    <xf numFmtId="0" fontId="79"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1" fillId="7" borderId="102" xfId="0" applyFont="1" applyFill="1" applyBorder="1" applyAlignment="1">
      <alignment vertical="center"/>
    </xf>
    <xf numFmtId="0" fontId="3" fillId="7" borderId="117" xfId="0" applyFont="1" applyFill="1" applyBorder="1"/>
    <xf numFmtId="0" fontId="3" fillId="7" borderId="116" xfId="0" applyFont="1" applyFill="1" applyBorder="1"/>
    <xf numFmtId="0" fontId="3" fillId="2" borderId="0" xfId="0" applyFont="1" applyFill="1"/>
    <xf numFmtId="0" fontId="3" fillId="2" borderId="117" xfId="0" applyFont="1" applyFill="1" applyBorder="1"/>
    <xf numFmtId="0" fontId="58" fillId="2" borderId="116" xfId="0" applyFont="1" applyFill="1" applyBorder="1" applyAlignment="1">
      <alignment horizontal="right"/>
    </xf>
    <xf numFmtId="0" fontId="58" fillId="2" borderId="0" xfId="0" applyFont="1" applyFill="1" applyAlignment="1">
      <alignment horizontal="right"/>
    </xf>
    <xf numFmtId="0" fontId="58" fillId="7" borderId="119" xfId="0" applyFont="1" applyFill="1" applyBorder="1" applyAlignment="1">
      <alignment vertical="center"/>
    </xf>
    <xf numFmtId="0" fontId="58" fillId="7" borderId="99" xfId="0" applyFont="1" applyFill="1" applyBorder="1" applyAlignment="1">
      <alignment vertical="center"/>
    </xf>
    <xf numFmtId="0" fontId="2" fillId="2" borderId="99" xfId="0" applyFont="1" applyFill="1" applyBorder="1" applyAlignment="1">
      <alignment vertical="center"/>
    </xf>
    <xf numFmtId="0" fontId="2" fillId="0" borderId="99" xfId="0" applyFont="1" applyBorder="1" applyAlignment="1">
      <alignment vertical="center"/>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1" fontId="2" fillId="7" borderId="96" xfId="0" applyNumberFormat="1" applyFont="1" applyFill="1" applyBorder="1" applyAlignment="1" applyProtection="1">
      <alignment horizontal="left" vertical="center"/>
      <protection locked="0"/>
    </xf>
    <xf numFmtId="1" fontId="2" fillId="7" borderId="97" xfId="0" applyNumberFormat="1" applyFont="1" applyFill="1" applyBorder="1" applyAlignment="1" applyProtection="1">
      <alignment horizontal="left" vertical="center"/>
      <protection locked="0"/>
    </xf>
    <xf numFmtId="1" fontId="2" fillId="2" borderId="97" xfId="0" applyNumberFormat="1" applyFont="1" applyFill="1" applyBorder="1" applyAlignment="1" applyProtection="1">
      <alignment horizontal="left" vertical="center"/>
      <protection locked="0"/>
    </xf>
    <xf numFmtId="1" fontId="2" fillId="0" borderId="97" xfId="0" applyNumberFormat="1" applyFont="1" applyBorder="1" applyAlignment="1" applyProtection="1">
      <alignment horizontal="left" vertical="center"/>
      <protection locked="0"/>
    </xf>
    <xf numFmtId="1" fontId="2" fillId="0" borderId="98" xfId="0" applyNumberFormat="1" applyFont="1" applyBorder="1" applyAlignment="1" applyProtection="1">
      <alignment horizontal="left" vertical="center"/>
      <protection locked="0"/>
    </xf>
    <xf numFmtId="0" fontId="11" fillId="7" borderId="0" xfId="0" applyFont="1" applyFill="1" applyAlignment="1">
      <alignment horizontal="right" vertical="center"/>
    </xf>
    <xf numFmtId="0" fontId="3" fillId="0" borderId="117" xfId="0" applyFont="1" applyBorder="1" applyAlignment="1">
      <alignment horizontal="right" vertical="center"/>
    </xf>
    <xf numFmtId="0" fontId="3" fillId="7" borderId="164" xfId="0" applyFont="1" applyFill="1" applyBorder="1" applyAlignment="1">
      <alignment vertical="center"/>
    </xf>
    <xf numFmtId="0" fontId="3" fillId="7" borderId="26"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3" fillId="2" borderId="105" xfId="0" applyFont="1" applyFill="1" applyBorder="1" applyAlignment="1">
      <alignment vertical="center"/>
    </xf>
    <xf numFmtId="0" fontId="3" fillId="0" borderId="37" xfId="0" applyFont="1" applyBorder="1" applyAlignment="1">
      <alignment horizontal="right" vertical="center"/>
    </xf>
    <xf numFmtId="0" fontId="2" fillId="7" borderId="116" xfId="0" applyFont="1" applyFill="1" applyBorder="1" applyAlignment="1">
      <alignment vertical="center"/>
    </xf>
    <xf numFmtId="0" fontId="2" fillId="7" borderId="104" xfId="0" applyFont="1" applyFill="1" applyBorder="1" applyAlignment="1">
      <alignment vertical="center"/>
    </xf>
    <xf numFmtId="0" fontId="3" fillId="7" borderId="37" xfId="0" applyFont="1" applyFill="1" applyBorder="1" applyAlignment="1">
      <alignment vertical="center"/>
    </xf>
    <xf numFmtId="0" fontId="11" fillId="7" borderId="181" xfId="0" applyFont="1" applyFill="1" applyBorder="1" applyAlignment="1">
      <alignment vertical="center" wrapText="1"/>
    </xf>
    <xf numFmtId="0" fontId="0" fillId="0" borderId="182" xfId="0" applyBorder="1" applyAlignment="1">
      <alignment vertical="center" wrapText="1"/>
    </xf>
    <xf numFmtId="0" fontId="0" fillId="0" borderId="183" xfId="0" applyBorder="1" applyAlignment="1">
      <alignment vertical="center" wrapText="1"/>
    </xf>
    <xf numFmtId="0" fontId="3" fillId="7" borderId="102" xfId="0"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3" fillId="2" borderId="10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58" fillId="7" borderId="174" xfId="0" applyFont="1" applyFill="1" applyBorder="1" applyAlignment="1">
      <alignment vertical="center" wrapText="1"/>
    </xf>
    <xf numFmtId="0" fontId="2" fillId="0" borderId="0" xfId="0" applyFont="1" applyAlignment="1">
      <alignment vertical="center" wrapText="1"/>
    </xf>
    <xf numFmtId="0" fontId="2" fillId="0" borderId="117" xfId="0" applyFont="1" applyBorder="1" applyAlignment="1">
      <alignment vertical="center" wrapText="1"/>
    </xf>
    <xf numFmtId="0" fontId="36" fillId="7" borderId="174" xfId="0" applyFont="1" applyFill="1" applyBorder="1" applyAlignment="1">
      <alignment vertical="center" wrapText="1"/>
    </xf>
    <xf numFmtId="0" fontId="69" fillId="0" borderId="0" xfId="0" applyFont="1" applyAlignment="1">
      <alignment vertical="center" wrapText="1"/>
    </xf>
    <xf numFmtId="0" fontId="69" fillId="0" borderId="117" xfId="0" applyFont="1" applyBorder="1" applyAlignment="1">
      <alignment vertical="center" wrapText="1"/>
    </xf>
    <xf numFmtId="14" fontId="3" fillId="7" borderId="26" xfId="0" applyNumberFormat="1"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3" fillId="0" borderId="26" xfId="0" applyFont="1" applyBorder="1" applyAlignment="1" applyProtection="1">
      <alignment vertical="center"/>
      <protection locked="0"/>
    </xf>
    <xf numFmtId="0" fontId="36" fillId="7" borderId="118" xfId="0" applyFont="1" applyFill="1" applyBorder="1" applyAlignment="1">
      <alignment horizontal="center"/>
    </xf>
    <xf numFmtId="0" fontId="36" fillId="7" borderId="119" xfId="0" applyFont="1" applyFill="1" applyBorder="1" applyAlignment="1">
      <alignment horizontal="center"/>
    </xf>
    <xf numFmtId="0" fontId="90" fillId="7" borderId="119" xfId="0" applyFont="1" applyFill="1" applyBorder="1" applyAlignment="1">
      <alignment horizontal="left" vertical="center"/>
    </xf>
    <xf numFmtId="0" fontId="3" fillId="2" borderId="119" xfId="0" applyFont="1" applyFill="1" applyBorder="1" applyAlignment="1">
      <alignment horizontal="left" vertical="center"/>
    </xf>
    <xf numFmtId="0" fontId="3" fillId="2" borderId="120" xfId="0" applyFont="1" applyFill="1" applyBorder="1"/>
    <xf numFmtId="0" fontId="11" fillId="7" borderId="105" xfId="0" applyFont="1" applyFill="1" applyBorder="1" applyAlignment="1">
      <alignment horizontal="left" vertical="center"/>
    </xf>
    <xf numFmtId="0" fontId="11" fillId="7" borderId="106"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102" xfId="0" applyFont="1" applyFill="1" applyBorder="1" applyAlignment="1">
      <alignment horizontal="center" vertical="center"/>
    </xf>
    <xf numFmtId="0" fontId="3" fillId="7" borderId="71" xfId="0" applyFont="1" applyFill="1" applyBorder="1" applyAlignment="1">
      <alignment horizontal="center" vertical="center"/>
    </xf>
    <xf numFmtId="0" fontId="11" fillId="2" borderId="120" xfId="0" applyFont="1" applyFill="1" applyBorder="1" applyAlignment="1">
      <alignment horizontal="left" vertical="center"/>
    </xf>
    <xf numFmtId="14" fontId="3" fillId="7" borderId="146" xfId="0" applyNumberFormat="1" applyFont="1" applyFill="1" applyBorder="1" applyAlignment="1" applyProtection="1">
      <alignment horizontal="center" vertical="center"/>
      <protection locked="0"/>
    </xf>
    <xf numFmtId="0" fontId="3" fillId="7" borderId="103" xfId="0" applyFont="1" applyFill="1" applyBorder="1" applyAlignment="1" applyProtection="1">
      <alignment horizontal="center" vertical="center"/>
      <protection locked="0"/>
    </xf>
    <xf numFmtId="0" fontId="11" fillId="7" borderId="104" xfId="0" applyFont="1" applyFill="1" applyBorder="1" applyAlignment="1">
      <alignment horizontal="center"/>
    </xf>
    <xf numFmtId="0" fontId="11" fillId="7" borderId="105" xfId="0" applyFont="1" applyFill="1" applyBorder="1" applyAlignment="1">
      <alignment horizontal="center"/>
    </xf>
    <xf numFmtId="0" fontId="11" fillId="7" borderId="106"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8" xfId="0" applyFont="1" applyFill="1" applyBorder="1" applyAlignment="1">
      <alignment horizontal="center"/>
    </xf>
    <xf numFmtId="0" fontId="11" fillId="7" borderId="119" xfId="0" applyFont="1" applyFill="1" applyBorder="1" applyAlignment="1">
      <alignment horizontal="center"/>
    </xf>
    <xf numFmtId="0" fontId="11" fillId="7" borderId="120"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7" xfId="0" applyFont="1" applyBorder="1" applyAlignment="1">
      <alignment horizontal="right" vertical="center"/>
    </xf>
    <xf numFmtId="0" fontId="3" fillId="7" borderId="47" xfId="0" applyFont="1" applyFill="1" applyBorder="1" applyAlignment="1">
      <alignment vertical="center"/>
    </xf>
    <xf numFmtId="0" fontId="3" fillId="7" borderId="119" xfId="0" applyFont="1" applyFill="1" applyBorder="1" applyAlignment="1">
      <alignment vertical="center"/>
    </xf>
    <xf numFmtId="3" fontId="3" fillId="7" borderId="26" xfId="0" applyNumberFormat="1" applyFont="1" applyFill="1" applyBorder="1" applyAlignment="1" applyProtection="1">
      <alignment horizontal="left" vertical="center"/>
      <protection locked="0"/>
    </xf>
    <xf numFmtId="3" fontId="3" fillId="7" borderId="102"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3" fillId="7" borderId="102" xfId="0" applyFont="1" applyFill="1" applyBorder="1" applyAlignment="1" applyProtection="1">
      <alignment horizontal="left" vertical="center"/>
      <protection locked="0"/>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2" fillId="7" borderId="101" xfId="0" applyFont="1" applyFill="1" applyBorder="1" applyAlignment="1">
      <alignment vertical="center"/>
    </xf>
    <xf numFmtId="0" fontId="2" fillId="7" borderId="160" xfId="0"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3" fillId="7" borderId="105" xfId="0" applyFont="1" applyFill="1" applyBorder="1" applyAlignment="1">
      <alignment vertical="center"/>
    </xf>
    <xf numFmtId="0" fontId="3" fillId="7" borderId="106" xfId="0" applyFont="1" applyFill="1" applyBorder="1" applyAlignment="1">
      <alignment vertical="center"/>
    </xf>
    <xf numFmtId="0" fontId="11" fillId="7" borderId="104" xfId="0" applyFont="1" applyFill="1" applyBorder="1" applyAlignment="1">
      <alignment horizontal="left" vertical="center" wrapText="1"/>
    </xf>
    <xf numFmtId="0" fontId="0" fillId="0" borderId="105" xfId="0" applyBorder="1" applyAlignment="1">
      <alignment horizontal="left" vertical="center" wrapText="1"/>
    </xf>
    <xf numFmtId="0" fontId="0" fillId="0" borderId="105" xfId="0" applyBorder="1" applyAlignment="1">
      <alignment horizontal="left" vertical="center"/>
    </xf>
    <xf numFmtId="0" fontId="0" fillId="0" borderId="106" xfId="0" applyBorder="1" applyAlignment="1">
      <alignment horizontal="left" vertical="center"/>
    </xf>
    <xf numFmtId="0" fontId="11" fillId="7" borderId="174" xfId="0" applyFont="1" applyFill="1" applyBorder="1" applyAlignment="1">
      <alignment vertical="center" wrapText="1"/>
    </xf>
    <xf numFmtId="0" fontId="0" fillId="0" borderId="117" xfId="0" applyBorder="1" applyAlignment="1">
      <alignment vertical="center" wrapText="1"/>
    </xf>
    <xf numFmtId="14" fontId="0" fillId="0" borderId="180" xfId="0" applyNumberFormat="1"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0" fillId="0" borderId="172" xfId="0" applyBorder="1" applyAlignment="1" applyProtection="1">
      <alignment horizontal="center" vertical="center"/>
      <protection locked="0"/>
    </xf>
    <xf numFmtId="49" fontId="3" fillId="7" borderId="26" xfId="0" applyNumberFormat="1" applyFont="1" applyFill="1" applyBorder="1" applyAlignment="1" applyProtection="1">
      <alignment horizontal="center" vertical="center"/>
      <protection locked="0"/>
    </xf>
    <xf numFmtId="49" fontId="3" fillId="7" borderId="102" xfId="0" applyNumberFormat="1" applyFont="1" applyFill="1" applyBorder="1" applyAlignment="1" applyProtection="1">
      <alignment horizontal="center" vertical="center"/>
      <protection locked="0"/>
    </xf>
    <xf numFmtId="49" fontId="3" fillId="2" borderId="102" xfId="0" applyNumberFormat="1" applyFont="1" applyFill="1" applyBorder="1" applyAlignment="1" applyProtection="1">
      <alignment horizontal="center" vertical="center"/>
      <protection locked="0"/>
    </xf>
    <xf numFmtId="49" fontId="3" fillId="2" borderId="71" xfId="0" applyNumberFormat="1"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102" xfId="0" applyBorder="1" applyAlignment="1" applyProtection="1">
      <alignment vertical="center" wrapText="1"/>
      <protection locked="0"/>
    </xf>
    <xf numFmtId="0" fontId="0" fillId="0" borderId="71" xfId="0" applyBorder="1" applyAlignment="1" applyProtection="1">
      <alignment vertical="center" wrapText="1"/>
      <protection locked="0"/>
    </xf>
    <xf numFmtId="0" fontId="79" fillId="7" borderId="174" xfId="0" applyFont="1" applyFill="1" applyBorder="1" applyAlignment="1">
      <alignment vertical="center"/>
    </xf>
    <xf numFmtId="4" fontId="3" fillId="7" borderId="170" xfId="0" applyNumberFormat="1" applyFont="1" applyFill="1" applyBorder="1" applyAlignment="1" applyProtection="1">
      <alignment vertical="center"/>
      <protection locked="0"/>
    </xf>
    <xf numFmtId="0" fontId="0" fillId="0" borderId="171" xfId="0" applyBorder="1" applyAlignment="1" applyProtection="1">
      <alignment vertical="center"/>
      <protection locked="0"/>
    </xf>
    <xf numFmtId="0" fontId="0" fillId="0" borderId="172" xfId="0" applyBorder="1" applyAlignment="1" applyProtection="1">
      <alignment vertical="center"/>
      <protection locked="0"/>
    </xf>
    <xf numFmtId="0" fontId="0" fillId="0" borderId="117" xfId="0" applyBorder="1" applyAlignment="1">
      <alignment horizontal="center" vertical="center"/>
    </xf>
    <xf numFmtId="1" fontId="3" fillId="7" borderId="0" xfId="0" applyNumberFormat="1" applyFont="1" applyFill="1" applyAlignment="1">
      <alignment horizontal="center"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104" xfId="0" applyFont="1" applyFill="1" applyBorder="1"/>
    <xf numFmtId="0" fontId="0" fillId="0" borderId="105" xfId="0" applyBorder="1"/>
    <xf numFmtId="0" fontId="0" fillId="0" borderId="106"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0" fillId="19" borderId="174" xfId="0" applyFill="1" applyBorder="1" applyAlignment="1">
      <alignment vertical="center"/>
    </xf>
    <xf numFmtId="0" fontId="11" fillId="7" borderId="164" xfId="0" applyFont="1" applyFill="1" applyBorder="1" applyAlignment="1">
      <alignment horizontal="left" vertical="center" wrapText="1"/>
    </xf>
    <xf numFmtId="0" fontId="11" fillId="7" borderId="164" xfId="0" applyFont="1" applyFill="1" applyBorder="1" applyAlignment="1">
      <alignment vertical="center"/>
    </xf>
    <xf numFmtId="0" fontId="11" fillId="0" borderId="0" xfId="0" applyFont="1" applyAlignment="1">
      <alignment horizontal="right" vertical="center"/>
    </xf>
    <xf numFmtId="0" fontId="11" fillId="0" borderId="117" xfId="0" applyFont="1" applyBorder="1" applyAlignment="1">
      <alignment horizontal="right"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9" xfId="0" applyFont="1" applyFill="1" applyBorder="1" applyAlignment="1">
      <alignment horizontal="left" vertical="center"/>
    </xf>
    <xf numFmtId="0" fontId="3" fillId="0" borderId="119" xfId="0" applyFont="1" applyBorder="1" applyAlignment="1">
      <alignment horizontal="left"/>
    </xf>
    <xf numFmtId="0" fontId="3" fillId="2" borderId="26" xfId="0" applyFont="1" applyFill="1" applyBorder="1" applyAlignment="1">
      <alignment horizontal="center"/>
    </xf>
    <xf numFmtId="0" fontId="0" fillId="0" borderId="102" xfId="0" applyBorder="1" applyAlignment="1">
      <alignment horizontal="center"/>
    </xf>
    <xf numFmtId="0" fontId="58" fillId="2" borderId="34" xfId="0" applyFont="1" applyFill="1" applyBorder="1" applyAlignment="1">
      <alignment horizontal="right"/>
    </xf>
    <xf numFmtId="0" fontId="58" fillId="0" borderId="0" xfId="0" applyFont="1" applyAlignment="1">
      <alignment horizontal="right"/>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73" fillId="19" borderId="0" xfId="0" applyFont="1" applyFill="1" applyAlignment="1">
      <alignment horizontal="center" vertical="center"/>
    </xf>
    <xf numFmtId="0" fontId="73"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79" fillId="19" borderId="0" xfId="0" applyFont="1" applyFill="1" applyAlignment="1">
      <alignment wrapText="1"/>
    </xf>
    <xf numFmtId="0" fontId="79" fillId="0" borderId="0" xfId="0" applyFont="1" applyAlignment="1">
      <alignment wrapText="1"/>
    </xf>
    <xf numFmtId="0" fontId="0" fillId="19" borderId="146" xfId="0" applyFill="1" applyBorder="1" applyAlignment="1">
      <alignment horizontal="left" vertical="center"/>
    </xf>
    <xf numFmtId="0" fontId="0" fillId="0" borderId="103" xfId="0" applyBorder="1" applyAlignment="1">
      <alignment horizontal="left" vertical="center"/>
    </xf>
    <xf numFmtId="0" fontId="0" fillId="19" borderId="104" xfId="0" applyFill="1" applyBorder="1" applyAlignment="1">
      <alignment vertical="center"/>
    </xf>
    <xf numFmtId="0" fontId="0" fillId="0" borderId="116" xfId="0" applyBorder="1" applyAlignment="1">
      <alignment vertical="center"/>
    </xf>
    <xf numFmtId="0" fontId="0" fillId="0" borderId="118" xfId="0" applyBorder="1" applyAlignment="1">
      <alignment vertical="center"/>
    </xf>
    <xf numFmtId="0" fontId="79" fillId="19" borderId="119" xfId="0" applyFont="1" applyFill="1" applyBorder="1" applyAlignment="1">
      <alignment horizontal="center"/>
    </xf>
    <xf numFmtId="0" fontId="79" fillId="0" borderId="119" xfId="0" applyFont="1" applyBorder="1" applyAlignment="1">
      <alignment horizontal="center"/>
    </xf>
    <xf numFmtId="1" fontId="0" fillId="19" borderId="146" xfId="0" applyNumberFormat="1" applyFill="1" applyBorder="1" applyAlignment="1">
      <alignment horizontal="center" vertical="center"/>
    </xf>
    <xf numFmtId="0" fontId="79" fillId="19" borderId="119" xfId="0" applyFont="1" applyFill="1" applyBorder="1" applyAlignment="1">
      <alignment wrapText="1"/>
    </xf>
    <xf numFmtId="0" fontId="79" fillId="0" borderId="119" xfId="0" applyFont="1" applyBorder="1" applyAlignment="1">
      <alignment wrapText="1"/>
    </xf>
    <xf numFmtId="0" fontId="2" fillId="19" borderId="104" xfId="0" applyFont="1" applyFill="1" applyBorder="1" applyAlignment="1">
      <alignment vertical="center"/>
    </xf>
    <xf numFmtId="0" fontId="2" fillId="0" borderId="105" xfId="0" applyFont="1" applyBorder="1" applyAlignment="1">
      <alignment vertical="center"/>
    </xf>
    <xf numFmtId="0" fontId="2" fillId="0" borderId="106" xfId="0" applyFont="1"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46" xfId="0" applyFont="1" applyFill="1" applyBorder="1" applyAlignment="1">
      <alignment vertical="center"/>
    </xf>
    <xf numFmtId="0" fontId="0" fillId="0" borderId="103" xfId="0" applyBorder="1" applyAlignment="1">
      <alignment vertical="center"/>
    </xf>
    <xf numFmtId="0" fontId="42" fillId="19" borderId="119" xfId="0" applyFont="1" applyFill="1" applyBorder="1" applyAlignment="1">
      <alignment vertical="center"/>
    </xf>
    <xf numFmtId="0" fontId="42" fillId="0" borderId="119" xfId="0" applyFont="1" applyBorder="1" applyAlignment="1">
      <alignment vertical="center"/>
    </xf>
    <xf numFmtId="0" fontId="0" fillId="19" borderId="146" xfId="0" applyFill="1" applyBorder="1" applyAlignment="1" applyProtection="1">
      <alignment vertical="center"/>
      <protection locked="0"/>
    </xf>
    <xf numFmtId="0" fontId="0" fillId="0" borderId="103" xfId="0" applyBorder="1" applyAlignment="1" applyProtection="1">
      <alignment vertical="center"/>
      <protection locked="0"/>
    </xf>
    <xf numFmtId="14" fontId="0" fillId="19" borderId="146" xfId="0" applyNumberForma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19" borderId="146" xfId="0" applyFill="1" applyBorder="1" applyAlignment="1">
      <alignment horizontal="center" vertical="center"/>
    </xf>
    <xf numFmtId="0" fontId="42" fillId="19" borderId="0" xfId="0" applyFont="1" applyFill="1" applyAlignment="1">
      <alignment vertical="center"/>
    </xf>
    <xf numFmtId="0" fontId="0" fillId="19" borderId="101" xfId="0" applyFill="1" applyBorder="1" applyAlignment="1" applyProtection="1">
      <alignment vertical="center"/>
      <protection locked="0"/>
    </xf>
    <xf numFmtId="0" fontId="2" fillId="19" borderId="105" xfId="0" applyFont="1" applyFill="1" applyBorder="1" applyAlignment="1">
      <alignment vertical="center" wrapText="1"/>
    </xf>
    <xf numFmtId="0" fontId="2" fillId="0" borderId="105" xfId="0" applyFont="1" applyBorder="1" applyAlignment="1">
      <alignment vertical="center" wrapText="1"/>
    </xf>
    <xf numFmtId="0" fontId="0" fillId="19" borderId="118" xfId="0" applyFill="1" applyBorder="1" applyAlignment="1">
      <alignment vertical="center"/>
    </xf>
    <xf numFmtId="0" fontId="11" fillId="19" borderId="119" xfId="0" applyFont="1" applyFill="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6" xfId="0" applyFill="1" applyBorder="1" applyAlignment="1">
      <alignment vertical="center"/>
    </xf>
    <xf numFmtId="0" fontId="2" fillId="0" borderId="101" xfId="0" applyFont="1" applyBorder="1" applyAlignment="1">
      <alignment horizontal="center" vertic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14" fontId="2" fillId="0" borderId="101" xfId="0" applyNumberFormat="1" applyFont="1" applyBorder="1" applyAlignment="1" applyProtection="1">
      <alignment horizontal="center" vertical="center"/>
      <protection locked="0"/>
    </xf>
    <xf numFmtId="0" fontId="2" fillId="0" borderId="102" xfId="0" applyFont="1" applyBorder="1" applyAlignment="1" applyProtection="1">
      <alignment horizontal="center" vertical="center"/>
      <protection locked="0"/>
    </xf>
    <xf numFmtId="0" fontId="87" fillId="19" borderId="0" xfId="0" applyFont="1" applyFill="1" applyAlignment="1">
      <alignment horizontal="center" vertical="center"/>
    </xf>
    <xf numFmtId="0" fontId="87" fillId="0" borderId="0" xfId="0" applyFont="1" applyAlignment="1">
      <alignment horizontal="center" vertical="center"/>
    </xf>
    <xf numFmtId="0" fontId="42" fillId="0" borderId="116" xfId="0" applyFont="1" applyBorder="1" applyAlignment="1">
      <alignment horizontal="left" vertical="center"/>
    </xf>
    <xf numFmtId="0" fontId="42" fillId="0" borderId="116" xfId="0" applyFont="1" applyBorder="1" applyAlignment="1">
      <alignment vertical="center"/>
    </xf>
    <xf numFmtId="0" fontId="42" fillId="19" borderId="0" xfId="11" applyFont="1" applyFill="1" applyAlignment="1">
      <alignment horizontal="center"/>
    </xf>
    <xf numFmtId="0" fontId="11" fillId="19" borderId="0" xfId="11" applyFont="1" applyFill="1" applyAlignment="1">
      <alignment horizontal="left" wrapText="1"/>
    </xf>
    <xf numFmtId="0" fontId="11" fillId="19" borderId="0" xfId="11" applyFont="1" applyFill="1" applyAlignment="1">
      <alignment horizontal="center"/>
    </xf>
    <xf numFmtId="0" fontId="42" fillId="19" borderId="0" xfId="11" applyFont="1" applyFill="1" applyAlignment="1">
      <alignment horizontal="left" vertic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1" fillId="19" borderId="85" xfId="11" applyFont="1" applyFill="1" applyBorder="1" applyAlignment="1">
      <alignment horizont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79" fillId="19" borderId="83" xfId="11" applyNumberFormat="1" applyFont="1" applyFill="1" applyBorder="1" applyAlignment="1" applyProtection="1">
      <alignment horizontal="center" vertical="center"/>
      <protection locked="0"/>
    </xf>
    <xf numFmtId="0" fontId="79" fillId="19" borderId="83" xfId="11" applyFont="1" applyFill="1" applyBorder="1" applyAlignment="1">
      <alignment horizontal="center" vertical="center"/>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1" xfId="11" applyFont="1" applyFill="1" applyBorder="1" applyAlignment="1">
      <alignment horizontal="center" vertical="center"/>
    </xf>
    <xf numFmtId="0" fontId="2" fillId="19" borderId="103" xfId="11" applyFont="1" applyFill="1" applyBorder="1" applyAlignment="1">
      <alignment horizontal="center" vertic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3" fillId="19" borderId="83" xfId="11" applyNumberFormat="1" applyFont="1" applyFill="1" applyBorder="1" applyAlignment="1">
      <alignment horizontal="center" vertical="center"/>
    </xf>
    <xf numFmtId="0" fontId="127" fillId="19" borderId="0" xfId="11" applyFont="1" applyFill="1" applyAlignment="1">
      <alignment horizontal="center" vertical="top"/>
    </xf>
    <xf numFmtId="0" fontId="74" fillId="19" borderId="83" xfId="11" applyFont="1" applyFill="1" applyBorder="1" applyAlignment="1" applyProtection="1">
      <alignment horizontal="left" vertical="center"/>
      <protection locked="0"/>
    </xf>
    <xf numFmtId="0" fontId="74"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4" fillId="19" borderId="83" xfId="11" applyFont="1" applyFill="1" applyBorder="1" applyAlignment="1" applyProtection="1">
      <alignment vertical="center"/>
      <protection locked="0"/>
    </xf>
    <xf numFmtId="0" fontId="74" fillId="0" borderId="83" xfId="10" applyFont="1" applyBorder="1" applyAlignment="1" applyProtection="1">
      <alignment vertical="center"/>
      <protection locked="0"/>
    </xf>
    <xf numFmtId="0" fontId="42" fillId="19" borderId="117" xfId="11" applyFont="1" applyFill="1" applyBorder="1" applyAlignment="1">
      <alignment horizontal="center"/>
    </xf>
    <xf numFmtId="49" fontId="2" fillId="19" borderId="101" xfId="11" applyNumberFormat="1" applyFont="1" applyFill="1" applyBorder="1" applyAlignment="1" applyProtection="1">
      <alignment horizontal="center" vertical="center"/>
      <protection locked="0"/>
    </xf>
    <xf numFmtId="49" fontId="2" fillId="19" borderId="103" xfId="11" applyNumberFormat="1" applyFont="1" applyFill="1" applyBorder="1" applyAlignment="1" applyProtection="1">
      <alignment horizontal="center" vertical="center"/>
      <protection locked="0"/>
    </xf>
    <xf numFmtId="0" fontId="141" fillId="31" borderId="0" xfId="0" applyFont="1" applyFill="1" applyAlignment="1">
      <alignment horizontal="right"/>
    </xf>
    <xf numFmtId="0" fontId="141" fillId="31" borderId="134" xfId="0" applyFont="1" applyFill="1" applyBorder="1" applyAlignment="1">
      <alignment horizontal="right"/>
    </xf>
    <xf numFmtId="0" fontId="2" fillId="31" borderId="0" xfId="0" applyFont="1" applyFill="1"/>
    <xf numFmtId="0" fontId="141" fillId="31" borderId="0" xfId="0" applyFont="1" applyFill="1"/>
    <xf numFmtId="0" fontId="0" fillId="31" borderId="0" xfId="0" applyFill="1"/>
    <xf numFmtId="0" fontId="0" fillId="30" borderId="0" xfId="0" applyFill="1"/>
    <xf numFmtId="0" fontId="0" fillId="30" borderId="134" xfId="0" applyFill="1" applyBorder="1"/>
    <xf numFmtId="0" fontId="147" fillId="31" borderId="0" xfId="0" applyFont="1" applyFill="1" applyAlignment="1">
      <alignment vertical="center"/>
    </xf>
    <xf numFmtId="0" fontId="148" fillId="30" borderId="0" xfId="0" applyFont="1" applyFill="1" applyAlignment="1">
      <alignment vertical="center"/>
    </xf>
    <xf numFmtId="4" fontId="91" fillId="7" borderId="139" xfId="0" applyNumberFormat="1" applyFont="1" applyFill="1" applyBorder="1" applyAlignment="1" applyProtection="1">
      <alignment vertical="center"/>
      <protection locked="0"/>
    </xf>
    <xf numFmtId="4" fontId="91" fillId="7" borderId="140" xfId="0" applyNumberFormat="1" applyFont="1" applyFill="1" applyBorder="1" applyAlignment="1" applyProtection="1">
      <alignment vertical="center"/>
      <protection locked="0"/>
    </xf>
    <xf numFmtId="4" fontId="91" fillId="7" borderId="141" xfId="0" applyNumberFormat="1" applyFont="1" applyFill="1" applyBorder="1" applyAlignment="1" applyProtection="1">
      <alignment vertical="center"/>
      <protection locked="0"/>
    </xf>
    <xf numFmtId="0" fontId="114" fillId="31" borderId="0" xfId="0" applyFont="1" applyFill="1" applyAlignment="1">
      <alignment vertical="center"/>
    </xf>
    <xf numFmtId="0" fontId="106" fillId="30" borderId="0" xfId="0" applyFont="1" applyFill="1" applyAlignment="1">
      <alignment vertical="center"/>
    </xf>
    <xf numFmtId="0" fontId="106" fillId="30" borderId="134" xfId="0" applyFont="1" applyFill="1" applyBorder="1" applyAlignment="1">
      <alignment vertical="center"/>
    </xf>
    <xf numFmtId="3" fontId="91" fillId="7" borderId="139" xfId="0" applyNumberFormat="1" applyFont="1" applyFill="1" applyBorder="1" applyAlignment="1" applyProtection="1">
      <alignment vertical="center"/>
      <protection locked="0"/>
    </xf>
    <xf numFmtId="3" fontId="91" fillId="7" borderId="140" xfId="0" applyNumberFormat="1" applyFont="1" applyFill="1" applyBorder="1" applyAlignment="1" applyProtection="1">
      <alignment vertical="center"/>
      <protection locked="0"/>
    </xf>
    <xf numFmtId="3" fontId="91" fillId="7" borderId="141" xfId="0" applyNumberFormat="1" applyFont="1" applyFill="1" applyBorder="1" applyAlignment="1" applyProtection="1">
      <alignment vertical="center"/>
      <protection locked="0"/>
    </xf>
    <xf numFmtId="0" fontId="141" fillId="32" borderId="131" xfId="0" applyFont="1" applyFill="1" applyBorder="1" applyAlignment="1">
      <alignment horizontal="right" vertical="center"/>
    </xf>
    <xf numFmtId="0" fontId="106" fillId="17" borderId="131" xfId="0" applyFont="1" applyFill="1" applyBorder="1" applyAlignment="1">
      <alignment vertical="center"/>
    </xf>
    <xf numFmtId="0" fontId="106" fillId="17" borderId="132" xfId="0" applyFont="1" applyFill="1" applyBorder="1" applyAlignment="1">
      <alignment vertical="center"/>
    </xf>
    <xf numFmtId="0" fontId="147" fillId="32" borderId="0" xfId="0" applyFont="1" applyFill="1" applyAlignment="1">
      <alignment vertical="center"/>
    </xf>
    <xf numFmtId="0" fontId="148" fillId="17" borderId="0" xfId="0" applyFont="1" applyFill="1" applyAlignment="1">
      <alignment vertical="center"/>
    </xf>
    <xf numFmtId="4" fontId="91" fillId="35" borderId="139" xfId="0" applyNumberFormat="1" applyFont="1" applyFill="1" applyBorder="1" applyAlignment="1">
      <alignment vertical="center"/>
    </xf>
    <xf numFmtId="4" fontId="91" fillId="35" borderId="140" xfId="0" applyNumberFormat="1" applyFont="1" applyFill="1" applyBorder="1" applyAlignment="1">
      <alignment vertical="center"/>
    </xf>
    <xf numFmtId="4" fontId="91" fillId="35" borderId="141" xfId="0" applyNumberFormat="1" applyFont="1" applyFill="1" applyBorder="1" applyAlignment="1">
      <alignment vertical="center"/>
    </xf>
    <xf numFmtId="0" fontId="114" fillId="32" borderId="0" xfId="0" applyFont="1" applyFill="1" applyAlignment="1">
      <alignment vertical="center"/>
    </xf>
    <xf numFmtId="0" fontId="106" fillId="17" borderId="0" xfId="0" applyFont="1" applyFill="1" applyAlignment="1">
      <alignment vertical="center"/>
    </xf>
    <xf numFmtId="0" fontId="106" fillId="17" borderId="134" xfId="0" applyFont="1" applyFill="1" applyBorder="1" applyAlignment="1">
      <alignment vertical="center"/>
    </xf>
    <xf numFmtId="0" fontId="140" fillId="32" borderId="0" xfId="0" applyFont="1" applyFill="1" applyAlignment="1">
      <alignment vertical="center"/>
    </xf>
    <xf numFmtId="0" fontId="106" fillId="32" borderId="0" xfId="0" applyFont="1" applyFill="1" applyAlignment="1">
      <alignment vertical="center"/>
    </xf>
    <xf numFmtId="3" fontId="91" fillId="35" borderId="139" xfId="0" applyNumberFormat="1" applyFont="1" applyFill="1" applyBorder="1" applyAlignment="1" applyProtection="1">
      <alignment vertical="center"/>
      <protection locked="0"/>
    </xf>
    <xf numFmtId="3" fontId="91" fillId="35" borderId="140" xfId="0" applyNumberFormat="1" applyFont="1" applyFill="1" applyBorder="1" applyAlignment="1" applyProtection="1">
      <alignment vertical="center"/>
      <protection locked="0"/>
    </xf>
    <xf numFmtId="3" fontId="91" fillId="35" borderId="141" xfId="0" applyNumberFormat="1" applyFont="1" applyFill="1" applyBorder="1" applyAlignment="1" applyProtection="1">
      <alignment vertical="center"/>
      <protection locked="0"/>
    </xf>
    <xf numFmtId="0" fontId="106" fillId="32" borderId="134" xfId="0" applyFont="1" applyFill="1" applyBorder="1" applyAlignment="1">
      <alignment vertical="center"/>
    </xf>
    <xf numFmtId="0" fontId="141" fillId="31" borderId="0" xfId="0" applyFont="1" applyFill="1" applyAlignment="1">
      <alignment vertical="center"/>
    </xf>
    <xf numFmtId="0" fontId="141" fillId="31" borderId="134" xfId="0" applyFont="1" applyFill="1" applyBorder="1" applyAlignment="1">
      <alignment vertical="center"/>
    </xf>
    <xf numFmtId="49" fontId="91" fillId="7" borderId="139" xfId="0" applyNumberFormat="1" applyFont="1" applyFill="1" applyBorder="1" applyAlignment="1" applyProtection="1">
      <alignment horizontal="left" vertical="center"/>
      <protection locked="0"/>
    </xf>
    <xf numFmtId="49" fontId="91" fillId="7" borderId="140" xfId="0" applyNumberFormat="1" applyFont="1" applyFill="1" applyBorder="1" applyAlignment="1" applyProtection="1">
      <alignment horizontal="left" vertical="center"/>
      <protection locked="0"/>
    </xf>
    <xf numFmtId="49" fontId="91" fillId="7" borderId="141" xfId="0" applyNumberFormat="1" applyFont="1" applyFill="1" applyBorder="1" applyAlignment="1" applyProtection="1">
      <alignment horizontal="left" vertical="center"/>
      <protection locked="0"/>
    </xf>
    <xf numFmtId="0" fontId="141" fillId="31" borderId="133" xfId="0" applyFont="1" applyFill="1" applyBorder="1" applyAlignment="1">
      <alignment vertical="center"/>
    </xf>
    <xf numFmtId="0" fontId="141" fillId="31" borderId="0" xfId="0" applyFont="1" applyFill="1" applyAlignment="1">
      <alignment horizontal="center" vertical="center"/>
    </xf>
    <xf numFmtId="0" fontId="141" fillId="31" borderId="134" xfId="0" applyFont="1" applyFill="1" applyBorder="1" applyAlignment="1">
      <alignment horizontal="center" vertical="center"/>
    </xf>
    <xf numFmtId="0" fontId="91" fillId="7" borderId="139" xfId="0" applyFont="1" applyFill="1" applyBorder="1" applyAlignment="1">
      <alignment horizontal="center" vertical="center"/>
    </xf>
    <xf numFmtId="0" fontId="91" fillId="0" borderId="140" xfId="0" applyFont="1" applyBorder="1" applyAlignment="1">
      <alignment horizontal="center" vertical="center"/>
    </xf>
    <xf numFmtId="0" fontId="91" fillId="0" borderId="141" xfId="0" applyFont="1" applyBorder="1" applyAlignment="1">
      <alignment horizontal="center" vertical="center"/>
    </xf>
    <xf numFmtId="0" fontId="91" fillId="7" borderId="139" xfId="0" applyFont="1" applyFill="1" applyBorder="1" applyAlignment="1">
      <alignment vertical="center"/>
    </xf>
    <xf numFmtId="0" fontId="91" fillId="7" borderId="140" xfId="0" applyFont="1" applyFill="1" applyBorder="1" applyAlignment="1">
      <alignment vertical="center"/>
    </xf>
    <xf numFmtId="0" fontId="91" fillId="7" borderId="141" xfId="0" applyFont="1" applyFill="1" applyBorder="1" applyAlignment="1">
      <alignment vertical="center"/>
    </xf>
    <xf numFmtId="49" fontId="91" fillId="7" borderId="139" xfId="0" applyNumberFormat="1" applyFont="1" applyFill="1" applyBorder="1" applyAlignment="1">
      <alignment horizontal="center" vertical="center"/>
    </xf>
    <xf numFmtId="49" fontId="91" fillId="7" borderId="140" xfId="0" applyNumberFormat="1" applyFont="1" applyFill="1" applyBorder="1" applyAlignment="1">
      <alignment horizontal="center" vertical="center"/>
    </xf>
    <xf numFmtId="49" fontId="91" fillId="7" borderId="141" xfId="0" applyNumberFormat="1" applyFont="1" applyFill="1" applyBorder="1" applyAlignment="1">
      <alignment horizontal="center" vertical="center"/>
    </xf>
    <xf numFmtId="49" fontId="140" fillId="31" borderId="0" xfId="0" applyNumberFormat="1" applyFont="1" applyFill="1" applyAlignment="1">
      <alignment horizontal="right"/>
    </xf>
    <xf numFmtId="0" fontId="140" fillId="30" borderId="0" xfId="0" applyFont="1" applyFill="1" applyAlignment="1">
      <alignment horizontal="right"/>
    </xf>
    <xf numFmtId="0" fontId="137" fillId="7" borderId="0" xfId="0" applyFont="1" applyFill="1" applyAlignment="1">
      <alignment horizontal="left" vertical="center"/>
    </xf>
    <xf numFmtId="0" fontId="138" fillId="0" borderId="0" xfId="0" applyFont="1" applyAlignment="1">
      <alignment horizontal="left"/>
    </xf>
    <xf numFmtId="0" fontId="139" fillId="7" borderId="135" xfId="0" applyFont="1" applyFill="1" applyBorder="1" applyAlignment="1">
      <alignment horizontal="center" vertical="center"/>
    </xf>
    <xf numFmtId="0" fontId="106" fillId="0" borderId="136" xfId="0" applyFont="1" applyBorder="1"/>
    <xf numFmtId="0" fontId="106" fillId="0" borderId="137" xfId="0" applyFont="1" applyBorder="1"/>
    <xf numFmtId="0" fontId="137" fillId="2" borderId="0" xfId="0" applyFont="1" applyFill="1" applyAlignment="1">
      <alignment vertical="center" wrapText="1"/>
    </xf>
    <xf numFmtId="0" fontId="144" fillId="31" borderId="131" xfId="0" applyFont="1" applyFill="1" applyBorder="1" applyAlignment="1">
      <alignment wrapText="1"/>
    </xf>
    <xf numFmtId="0" fontId="0" fillId="0" borderId="131" xfId="0" applyBorder="1" applyAlignment="1">
      <alignment wrapText="1"/>
    </xf>
    <xf numFmtId="49" fontId="154"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141" fillId="31" borderId="135" xfId="0" applyFont="1" applyFill="1" applyBorder="1" applyAlignment="1">
      <alignment vertical="center"/>
    </xf>
    <xf numFmtId="0" fontId="136" fillId="30" borderId="136" xfId="0" applyFont="1" applyFill="1" applyBorder="1" applyAlignment="1">
      <alignment vertical="center"/>
    </xf>
    <xf numFmtId="0" fontId="0" fillId="0" borderId="136" xfId="0" applyBorder="1" applyAlignment="1">
      <alignment vertical="center"/>
    </xf>
    <xf numFmtId="0" fontId="91" fillId="7" borderId="139" xfId="0" applyFont="1" applyFill="1" applyBorder="1" applyAlignment="1" applyProtection="1">
      <alignment horizontal="left" vertical="center"/>
      <protection locked="0"/>
    </xf>
    <xf numFmtId="0" fontId="91" fillId="0" borderId="140" xfId="0" applyFont="1" applyBorder="1" applyAlignment="1" applyProtection="1">
      <alignment horizontal="left" vertical="center"/>
      <protection locked="0"/>
    </xf>
    <xf numFmtId="0" fontId="91" fillId="0" borderId="141" xfId="0" applyFont="1" applyBorder="1" applyAlignment="1" applyProtection="1">
      <alignment horizontal="left" vertical="center"/>
      <protection locked="0"/>
    </xf>
    <xf numFmtId="0" fontId="91" fillId="7" borderId="139" xfId="0" applyFont="1" applyFill="1" applyBorder="1" applyAlignment="1" applyProtection="1">
      <alignment vertical="center"/>
      <protection locked="0"/>
    </xf>
    <xf numFmtId="0" fontId="91" fillId="0" borderId="140" xfId="0" applyFont="1" applyBorder="1" applyAlignment="1" applyProtection="1">
      <alignment vertical="center"/>
      <protection locked="0"/>
    </xf>
    <xf numFmtId="0" fontId="91" fillId="0" borderId="141" xfId="0" applyFont="1" applyBorder="1" applyAlignment="1" applyProtection="1">
      <alignment vertical="center"/>
      <protection locked="0"/>
    </xf>
    <xf numFmtId="0" fontId="0" fillId="31" borderId="133" xfId="0" applyFill="1" applyBorder="1"/>
    <xf numFmtId="0" fontId="0" fillId="31" borderId="134" xfId="0" applyFill="1" applyBorder="1"/>
    <xf numFmtId="0" fontId="143" fillId="29" borderId="139" xfId="0" applyFont="1" applyFill="1" applyBorder="1" applyAlignment="1">
      <alignment vertical="center"/>
    </xf>
    <xf numFmtId="0" fontId="143" fillId="29" borderId="140" xfId="0" applyFont="1" applyFill="1" applyBorder="1" applyAlignment="1">
      <alignment vertical="center"/>
    </xf>
    <xf numFmtId="0" fontId="145" fillId="33" borderId="140" xfId="0" applyFont="1" applyFill="1" applyBorder="1" applyAlignment="1">
      <alignment vertical="center"/>
    </xf>
    <xf numFmtId="0" fontId="145" fillId="33" borderId="141" xfId="0" applyFont="1" applyFill="1" applyBorder="1" applyAlignment="1">
      <alignment vertical="center"/>
    </xf>
    <xf numFmtId="0" fontId="140" fillId="31" borderId="130" xfId="0" applyFont="1"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106" fillId="30" borderId="130" xfId="0" applyFont="1" applyFill="1" applyBorder="1" applyAlignment="1">
      <alignment vertical="center"/>
    </xf>
    <xf numFmtId="0" fontId="0" fillId="0" borderId="131" xfId="0" applyBorder="1"/>
    <xf numFmtId="0" fontId="0" fillId="0" borderId="132" xfId="0" applyBorder="1"/>
    <xf numFmtId="0" fontId="141" fillId="30" borderId="133" xfId="0" applyFont="1" applyFill="1" applyBorder="1" applyAlignment="1">
      <alignment vertical="center"/>
    </xf>
    <xf numFmtId="0" fontId="141" fillId="0" borderId="0" xfId="0" applyFont="1" applyAlignment="1">
      <alignment vertical="center"/>
    </xf>
    <xf numFmtId="0" fontId="141" fillId="0" borderId="134" xfId="0" applyFont="1" applyBorder="1" applyAlignment="1">
      <alignment vertical="center"/>
    </xf>
    <xf numFmtId="0" fontId="140" fillId="31" borderId="0" xfId="0" applyFont="1" applyFill="1" applyAlignment="1">
      <alignment horizontal="right"/>
    </xf>
    <xf numFmtId="0" fontId="106" fillId="30" borderId="0" xfId="0" applyFont="1" applyFill="1" applyAlignment="1">
      <alignment horizontal="right"/>
    </xf>
    <xf numFmtId="0" fontId="106" fillId="30" borderId="133" xfId="0" applyFont="1" applyFill="1" applyBorder="1" applyAlignment="1">
      <alignment vertical="center"/>
    </xf>
    <xf numFmtId="0" fontId="0" fillId="0" borderId="134" xfId="0" applyBorder="1"/>
    <xf numFmtId="0" fontId="0" fillId="0" borderId="134" xfId="0" applyBorder="1" applyAlignment="1">
      <alignment vertical="center"/>
    </xf>
    <xf numFmtId="0" fontId="106" fillId="31" borderId="0" xfId="0" applyFont="1" applyFill="1"/>
    <xf numFmtId="0" fontId="114" fillId="24" borderId="0" xfId="0" applyFont="1" applyFill="1" applyAlignment="1">
      <alignment horizontal="center" vertical="center"/>
    </xf>
    <xf numFmtId="0" fontId="114" fillId="19" borderId="0" xfId="0" applyFont="1" applyFill="1" applyAlignment="1">
      <alignment horizontal="center" vertical="center"/>
    </xf>
    <xf numFmtId="0" fontId="141" fillId="30" borderId="0" xfId="0" applyFont="1" applyFill="1" applyAlignment="1">
      <alignment vertical="center"/>
    </xf>
    <xf numFmtId="0" fontId="141" fillId="32" borderId="0" xfId="0" applyFont="1" applyFill="1" applyAlignment="1">
      <alignment horizontal="center" vertical="center"/>
    </xf>
    <xf numFmtId="0" fontId="136" fillId="32" borderId="0" xfId="0" applyFont="1" applyFill="1" applyAlignment="1">
      <alignment horizontal="center" vertical="center"/>
    </xf>
    <xf numFmtId="0" fontId="136" fillId="32" borderId="134" xfId="0" applyFont="1" applyFill="1" applyBorder="1" applyAlignment="1">
      <alignment horizontal="center" vertical="center"/>
    </xf>
    <xf numFmtId="0" fontId="91" fillId="0" borderId="139" xfId="0" applyFont="1" applyBorder="1" applyAlignment="1">
      <alignment vertical="center"/>
    </xf>
    <xf numFmtId="0" fontId="91" fillId="0" borderId="140" xfId="0" applyFont="1" applyBorder="1" applyAlignment="1">
      <alignment vertical="center"/>
    </xf>
    <xf numFmtId="0" fontId="91" fillId="0" borderId="141" xfId="0" applyFont="1" applyBorder="1" applyAlignment="1">
      <alignment vertical="center"/>
    </xf>
    <xf numFmtId="0" fontId="91" fillId="7" borderId="140" xfId="0" applyFont="1" applyFill="1" applyBorder="1" applyAlignment="1">
      <alignment horizontal="center" vertical="center"/>
    </xf>
    <xf numFmtId="3" fontId="92" fillId="7" borderId="139" xfId="0" applyNumberFormat="1" applyFont="1" applyFill="1" applyBorder="1" applyAlignment="1">
      <alignment horizontal="center" vertical="center"/>
    </xf>
    <xf numFmtId="3" fontId="92" fillId="7" borderId="140" xfId="0" applyNumberFormat="1" applyFont="1" applyFill="1" applyBorder="1" applyAlignment="1">
      <alignment horizontal="center" vertical="center"/>
    </xf>
    <xf numFmtId="0" fontId="92" fillId="0" borderId="140" xfId="0" applyFont="1" applyBorder="1" applyAlignment="1">
      <alignment horizontal="center" vertical="center"/>
    </xf>
    <xf numFmtId="0" fontId="92" fillId="0" borderId="141" xfId="0" applyFont="1" applyBorder="1" applyAlignment="1">
      <alignment horizontal="center" vertical="center"/>
    </xf>
    <xf numFmtId="0" fontId="141" fillId="30" borderId="134" xfId="0" applyFont="1" applyFill="1" applyBorder="1" applyAlignment="1">
      <alignment vertical="center"/>
    </xf>
    <xf numFmtId="0" fontId="91" fillId="0" borderId="139" xfId="0" applyFont="1" applyBorder="1" applyAlignment="1" applyProtection="1">
      <alignment vertical="center"/>
      <protection locked="0"/>
    </xf>
    <xf numFmtId="0" fontId="140" fillId="7" borderId="0" xfId="0" applyFont="1" applyFill="1" applyAlignment="1">
      <alignment horizontal="center" vertical="center"/>
    </xf>
    <xf numFmtId="0" fontId="141" fillId="2" borderId="0" xfId="0" applyFont="1" applyFill="1" applyAlignment="1">
      <alignment vertical="top" wrapText="1"/>
    </xf>
    <xf numFmtId="0" fontId="136" fillId="7" borderId="0" xfId="0" applyFont="1" applyFill="1" applyAlignment="1">
      <alignment vertical="top"/>
    </xf>
    <xf numFmtId="0" fontId="141" fillId="7" borderId="0" xfId="0" applyFont="1" applyFill="1" applyAlignment="1">
      <alignment horizontal="right" vertical="center"/>
    </xf>
    <xf numFmtId="0" fontId="106" fillId="0" borderId="0" xfId="0" applyFont="1"/>
    <xf numFmtId="0" fontId="141" fillId="7" borderId="0" xfId="0" applyFont="1" applyFill="1" applyAlignment="1">
      <alignment horizontal="center" vertical="center"/>
    </xf>
    <xf numFmtId="0" fontId="106" fillId="0" borderId="0" xfId="0" applyFont="1" applyAlignment="1">
      <alignment horizontal="center" vertical="center"/>
    </xf>
    <xf numFmtId="0" fontId="142" fillId="7" borderId="0" xfId="0" applyFont="1" applyFill="1" applyAlignment="1">
      <alignment horizontal="center" vertical="center"/>
    </xf>
    <xf numFmtId="0" fontId="143" fillId="29" borderId="141" xfId="0" applyFont="1" applyFill="1" applyBorder="1" applyAlignment="1">
      <alignment vertical="center"/>
    </xf>
    <xf numFmtId="0" fontId="134" fillId="7" borderId="130" xfId="0" applyFont="1" applyFill="1" applyBorder="1" applyAlignment="1">
      <alignment horizontal="center" vertical="center"/>
    </xf>
    <xf numFmtId="0" fontId="106" fillId="0" borderId="131" xfId="0" applyFont="1" applyBorder="1"/>
    <xf numFmtId="0" fontId="106" fillId="0" borderId="132" xfId="0" applyFont="1" applyBorder="1"/>
    <xf numFmtId="0" fontId="135" fillId="7" borderId="130" xfId="0" applyFont="1" applyFill="1" applyBorder="1" applyAlignment="1">
      <alignment horizontal="center"/>
    </xf>
    <xf numFmtId="0" fontId="136" fillId="0" borderId="131" xfId="0" applyFont="1" applyBorder="1" applyAlignment="1">
      <alignment horizontal="center"/>
    </xf>
    <xf numFmtId="0" fontId="136" fillId="0" borderId="132" xfId="0" applyFont="1" applyBorder="1" applyAlignment="1">
      <alignment horizontal="center"/>
    </xf>
    <xf numFmtId="0" fontId="136" fillId="0" borderId="133" xfId="0" applyFont="1" applyBorder="1" applyAlignment="1">
      <alignment horizontal="center"/>
    </xf>
    <xf numFmtId="0" fontId="136" fillId="0" borderId="0" xfId="0" applyFont="1" applyAlignment="1">
      <alignment horizontal="center"/>
    </xf>
    <xf numFmtId="0" fontId="136" fillId="0" borderId="134" xfId="0" applyFont="1" applyBorder="1" applyAlignment="1">
      <alignment horizontal="center"/>
    </xf>
    <xf numFmtId="0" fontId="136" fillId="0" borderId="133" xfId="0" applyFont="1" applyBorder="1"/>
    <xf numFmtId="0" fontId="136" fillId="0" borderId="0" xfId="0" applyFont="1"/>
    <xf numFmtId="0" fontId="136" fillId="0" borderId="134" xfId="0" applyFont="1" applyBorder="1"/>
    <xf numFmtId="0" fontId="136" fillId="0" borderId="135" xfId="0" applyFont="1" applyBorder="1"/>
    <xf numFmtId="0" fontId="136" fillId="0" borderId="136" xfId="0" applyFont="1" applyBorder="1"/>
    <xf numFmtId="0" fontId="136" fillId="0" borderId="137" xfId="0" applyFont="1" applyBorder="1"/>
    <xf numFmtId="0" fontId="134" fillId="7" borderId="133" xfId="0" applyFont="1" applyFill="1" applyBorder="1" applyAlignment="1">
      <alignment horizontal="center" vertical="center"/>
    </xf>
    <xf numFmtId="0" fontId="106" fillId="0" borderId="134" xfId="0" applyFont="1" applyBorder="1"/>
    <xf numFmtId="0" fontId="114" fillId="7" borderId="133" xfId="0" applyFont="1" applyFill="1" applyBorder="1" applyAlignment="1">
      <alignment horizontal="center" vertical="center"/>
    </xf>
    <xf numFmtId="0" fontId="77" fillId="7" borderId="0" xfId="0" applyFont="1" applyFill="1" applyAlignment="1">
      <alignment horizontal="center" vertical="center"/>
    </xf>
    <xf numFmtId="0" fontId="144" fillId="31" borderId="0" xfId="0" applyFont="1" applyFill="1"/>
    <xf numFmtId="0" fontId="106" fillId="30" borderId="0" xfId="0" applyFont="1" applyFill="1"/>
    <xf numFmtId="0" fontId="141" fillId="31" borderId="0" xfId="0" applyFont="1" applyFill="1" applyAlignment="1">
      <alignment horizontal="right" vertical="center"/>
    </xf>
    <xf numFmtId="0" fontId="136" fillId="30" borderId="0" xfId="0" applyFont="1" applyFill="1" applyAlignment="1">
      <alignment horizontal="right" vertical="center"/>
    </xf>
    <xf numFmtId="0" fontId="136" fillId="30" borderId="134" xfId="0" applyFont="1" applyFill="1" applyBorder="1" applyAlignment="1">
      <alignment horizontal="right" vertical="center"/>
    </xf>
    <xf numFmtId="0" fontId="0" fillId="31" borderId="133" xfId="0" applyFill="1" applyBorder="1" applyAlignment="1">
      <alignment vertical="center"/>
    </xf>
    <xf numFmtId="3" fontId="91" fillId="35" borderId="139" xfId="0" applyNumberFormat="1" applyFont="1" applyFill="1" applyBorder="1" applyAlignment="1">
      <alignment vertical="center"/>
    </xf>
    <xf numFmtId="3" fontId="91" fillId="35" borderId="140" xfId="0" applyNumberFormat="1" applyFont="1" applyFill="1" applyBorder="1" applyAlignment="1">
      <alignment vertical="center"/>
    </xf>
    <xf numFmtId="3" fontId="91" fillId="35" borderId="141" xfId="0" applyNumberFormat="1" applyFont="1" applyFill="1" applyBorder="1" applyAlignment="1">
      <alignment vertical="center"/>
    </xf>
    <xf numFmtId="0" fontId="91" fillId="7" borderId="139" xfId="0" applyFont="1" applyFill="1" applyBorder="1" applyAlignment="1" applyProtection="1">
      <alignment horizontal="center" vertical="center"/>
      <protection locked="0"/>
    </xf>
    <xf numFmtId="0" fontId="91" fillId="7" borderId="141"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34" xfId="0" applyFill="1" applyBorder="1" applyAlignment="1">
      <alignment vertical="center"/>
    </xf>
    <xf numFmtId="0" fontId="140" fillId="31" borderId="133" xfId="0" applyFont="1" applyFill="1" applyBorder="1" applyAlignment="1">
      <alignment vertical="center"/>
    </xf>
    <xf numFmtId="0" fontId="0" fillId="31" borderId="135" xfId="0" applyFill="1" applyBorder="1"/>
    <xf numFmtId="0" fontId="0" fillId="0" borderId="136" xfId="0" applyBorder="1"/>
    <xf numFmtId="0" fontId="0" fillId="0" borderId="137" xfId="0" applyBorder="1"/>
    <xf numFmtId="0" fontId="143" fillId="29" borderId="138" xfId="0" applyFont="1" applyFill="1" applyBorder="1" applyAlignment="1">
      <alignment vertical="center"/>
    </xf>
    <xf numFmtId="0" fontId="145" fillId="33" borderId="138" xfId="0" applyFont="1" applyFill="1" applyBorder="1" applyAlignment="1">
      <alignment vertical="center"/>
    </xf>
    <xf numFmtId="0" fontId="144" fillId="31" borderId="0" xfId="0" applyFont="1" applyFill="1" applyAlignment="1">
      <alignment vertical="center"/>
    </xf>
    <xf numFmtId="0" fontId="3" fillId="0" borderId="134" xfId="0" applyFont="1" applyBorder="1" applyAlignment="1">
      <alignment vertical="center"/>
    </xf>
    <xf numFmtId="0" fontId="144" fillId="31" borderId="133" xfId="0" applyFont="1" applyFill="1" applyBorder="1" applyAlignment="1">
      <alignment vertical="center"/>
    </xf>
    <xf numFmtId="0" fontId="114" fillId="31" borderId="134" xfId="0" applyFont="1" applyFill="1" applyBorder="1" applyAlignment="1">
      <alignment vertical="center"/>
    </xf>
    <xf numFmtId="0" fontId="136" fillId="30" borderId="0" xfId="0" applyFont="1" applyFill="1" applyAlignment="1">
      <alignment horizontal="right"/>
    </xf>
    <xf numFmtId="0" fontId="136" fillId="30" borderId="134" xfId="0" applyFont="1" applyFill="1" applyBorder="1" applyAlignment="1">
      <alignment horizontal="right"/>
    </xf>
    <xf numFmtId="0" fontId="140" fillId="31" borderId="0" xfId="0" applyFont="1" applyFill="1" applyAlignment="1">
      <alignment vertical="center"/>
    </xf>
    <xf numFmtId="0" fontId="140" fillId="31" borderId="134" xfId="0" applyFont="1" applyFill="1" applyBorder="1" applyAlignment="1">
      <alignment vertical="center"/>
    </xf>
    <xf numFmtId="0" fontId="91" fillId="7" borderId="140" xfId="0" applyFont="1" applyFill="1" applyBorder="1" applyAlignment="1" applyProtection="1">
      <alignment vertical="center"/>
      <protection locked="0"/>
    </xf>
    <xf numFmtId="0" fontId="91" fillId="7" borderId="141" xfId="0" applyFont="1" applyFill="1" applyBorder="1" applyAlignment="1" applyProtection="1">
      <alignment vertical="center"/>
      <protection locked="0"/>
    </xf>
    <xf numFmtId="0" fontId="89" fillId="31" borderId="135" xfId="0" applyFont="1" applyFill="1" applyBorder="1" applyAlignment="1">
      <alignment horizontal="center"/>
    </xf>
    <xf numFmtId="0" fontId="0" fillId="30" borderId="136" xfId="0" applyFill="1" applyBorder="1"/>
    <xf numFmtId="0" fontId="0" fillId="30" borderId="137" xfId="0" applyFill="1" applyBorder="1"/>
    <xf numFmtId="0" fontId="89" fillId="31" borderId="0" xfId="0" applyFont="1" applyFill="1" applyAlignment="1">
      <alignment horizontal="center"/>
    </xf>
    <xf numFmtId="0" fontId="142" fillId="31" borderId="133" xfId="0" applyFont="1" applyFill="1" applyBorder="1" applyAlignment="1">
      <alignment vertical="center" wrapText="1"/>
    </xf>
    <xf numFmtId="0" fontId="106" fillId="30" borderId="133" xfId="0" applyFont="1" applyFill="1" applyBorder="1"/>
    <xf numFmtId="0" fontId="142" fillId="7" borderId="130" xfId="0" applyFont="1" applyFill="1" applyBorder="1" applyAlignment="1" applyProtection="1">
      <alignment horizontal="center"/>
      <protection locked="0"/>
    </xf>
    <xf numFmtId="0" fontId="142" fillId="7" borderId="131" xfId="0" applyFont="1" applyFill="1" applyBorder="1" applyAlignment="1" applyProtection="1">
      <alignment horizontal="center"/>
      <protection locked="0"/>
    </xf>
    <xf numFmtId="0" fontId="142" fillId="7" borderId="132" xfId="0" applyFont="1" applyFill="1" applyBorder="1" applyAlignment="1" applyProtection="1">
      <alignment horizontal="center"/>
      <protection locked="0"/>
    </xf>
    <xf numFmtId="0" fontId="142" fillId="7" borderId="133" xfId="0" applyFont="1" applyFill="1" applyBorder="1" applyAlignment="1" applyProtection="1">
      <alignment horizontal="center"/>
      <protection locked="0"/>
    </xf>
    <xf numFmtId="0" fontId="142" fillId="7" borderId="0" xfId="0" applyFont="1" applyFill="1" applyAlignment="1" applyProtection="1">
      <alignment horizontal="center"/>
      <protection locked="0"/>
    </xf>
    <xf numFmtId="0" fontId="142" fillId="7" borderId="134" xfId="0" applyFont="1" applyFill="1" applyBorder="1" applyAlignment="1" applyProtection="1">
      <alignment horizontal="center"/>
      <protection locked="0"/>
    </xf>
    <xf numFmtId="0" fontId="142" fillId="7" borderId="135" xfId="0" applyFont="1" applyFill="1" applyBorder="1" applyAlignment="1" applyProtection="1">
      <alignment horizontal="center"/>
      <protection locked="0"/>
    </xf>
    <xf numFmtId="0" fontId="142" fillId="7" borderId="136" xfId="0" applyFont="1" applyFill="1" applyBorder="1" applyAlignment="1" applyProtection="1">
      <alignment horizontal="center"/>
      <protection locked="0"/>
    </xf>
    <xf numFmtId="0" fontId="142" fillId="7" borderId="137" xfId="0" applyFont="1" applyFill="1" applyBorder="1" applyAlignment="1" applyProtection="1">
      <alignment horizontal="center"/>
      <protection locked="0"/>
    </xf>
    <xf numFmtId="0" fontId="144" fillId="31" borderId="0" xfId="0" applyFont="1" applyFill="1" applyAlignment="1">
      <alignment horizontal="center"/>
    </xf>
    <xf numFmtId="0" fontId="140" fillId="31" borderId="0" xfId="0" applyFont="1" applyFill="1"/>
    <xf numFmtId="14" fontId="91" fillId="7" borderId="130" xfId="0" applyNumberFormat="1" applyFont="1"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0" fillId="0" borderId="135" xfId="0" applyBorder="1"/>
    <xf numFmtId="0" fontId="89" fillId="31" borderId="133" xfId="0" applyFont="1" applyFill="1" applyBorder="1" applyAlignment="1">
      <alignment horizontal="center"/>
    </xf>
    <xf numFmtId="0" fontId="11" fillId="0" borderId="0" xfId="0" applyFont="1"/>
    <xf numFmtId="0" fontId="0" fillId="32" borderId="135" xfId="0" applyFill="1" applyBorder="1"/>
    <xf numFmtId="0" fontId="0" fillId="17" borderId="136" xfId="0" applyFill="1" applyBorder="1"/>
    <xf numFmtId="0" fontId="0" fillId="17" borderId="137" xfId="0" applyFill="1" applyBorder="1"/>
    <xf numFmtId="0" fontId="0" fillId="32" borderId="136" xfId="0" applyFill="1" applyBorder="1" applyAlignment="1">
      <alignment vertical="center"/>
    </xf>
    <xf numFmtId="0" fontId="0" fillId="17" borderId="136" xfId="0" applyFill="1" applyBorder="1" applyAlignment="1">
      <alignment vertical="center"/>
    </xf>
    <xf numFmtId="0" fontId="0" fillId="17" borderId="137" xfId="0" applyFill="1" applyBorder="1" applyAlignment="1">
      <alignment vertical="center"/>
    </xf>
    <xf numFmtId="0" fontId="143" fillId="29" borderId="148" xfId="0" applyFont="1" applyFill="1" applyBorder="1" applyAlignment="1">
      <alignment vertical="center"/>
    </xf>
    <xf numFmtId="0" fontId="145" fillId="33" borderId="148" xfId="0" applyFont="1" applyFill="1" applyBorder="1" applyAlignment="1">
      <alignment vertical="center"/>
    </xf>
    <xf numFmtId="0" fontId="145" fillId="33" borderId="143" xfId="0" applyFont="1" applyFill="1" applyBorder="1" applyAlignment="1">
      <alignment vertical="center"/>
    </xf>
    <xf numFmtId="0" fontId="141" fillId="31" borderId="133" xfId="0" applyFont="1" applyFill="1" applyBorder="1" applyAlignment="1">
      <alignment horizontal="right" vertical="center"/>
    </xf>
    <xf numFmtId="0" fontId="141" fillId="32" borderId="0" xfId="0" applyFont="1" applyFill="1" applyAlignment="1">
      <alignment horizontal="right" vertical="center"/>
    </xf>
    <xf numFmtId="0" fontId="141" fillId="32" borderId="134" xfId="0" applyFont="1" applyFill="1" applyBorder="1" applyAlignment="1">
      <alignment horizontal="right" vertical="center"/>
    </xf>
    <xf numFmtId="0" fontId="148" fillId="32" borderId="0" xfId="0" applyFont="1" applyFill="1" applyAlignment="1">
      <alignment vertical="center"/>
    </xf>
    <xf numFmtId="0" fontId="148" fillId="32" borderId="62" xfId="0" applyFont="1" applyFill="1" applyBorder="1" applyAlignment="1">
      <alignment vertical="center"/>
    </xf>
    <xf numFmtId="0" fontId="148" fillId="32" borderId="134" xfId="0" applyFont="1" applyFill="1" applyBorder="1" applyAlignment="1">
      <alignment vertical="center"/>
    </xf>
    <xf numFmtId="0" fontId="114" fillId="32" borderId="133" xfId="0" applyFont="1" applyFill="1" applyBorder="1" applyAlignment="1">
      <alignment vertical="center"/>
    </xf>
    <xf numFmtId="0" fontId="2" fillId="31" borderId="0" xfId="0" applyFont="1" applyFill="1" applyAlignment="1">
      <alignment vertical="center"/>
    </xf>
    <xf numFmtId="0" fontId="141" fillId="31" borderId="0" xfId="0" applyFont="1" applyFill="1" applyAlignment="1">
      <alignment horizontal="left" vertical="center"/>
    </xf>
    <xf numFmtId="0" fontId="0" fillId="36" borderId="140" xfId="0" applyFill="1" applyBorder="1" applyAlignment="1">
      <alignment vertical="center"/>
    </xf>
    <xf numFmtId="0" fontId="0" fillId="36" borderId="141" xfId="0" applyFill="1" applyBorder="1" applyAlignment="1">
      <alignment vertical="center"/>
    </xf>
    <xf numFmtId="0" fontId="58" fillId="24" borderId="133" xfId="0" applyFont="1" applyFill="1" applyBorder="1" applyAlignment="1">
      <alignment vertical="center"/>
    </xf>
    <xf numFmtId="0" fontId="3" fillId="19" borderId="0" xfId="0" applyFont="1" applyFill="1" applyAlignment="1">
      <alignment vertical="center"/>
    </xf>
    <xf numFmtId="0" fontId="3" fillId="19" borderId="131" xfId="0" applyFont="1" applyFill="1" applyBorder="1" applyAlignment="1">
      <alignment vertical="center"/>
    </xf>
    <xf numFmtId="0" fontId="3" fillId="19" borderId="134" xfId="0" applyFont="1" applyFill="1" applyBorder="1" applyAlignment="1">
      <alignment vertical="center"/>
    </xf>
    <xf numFmtId="0" fontId="149" fillId="19" borderId="133" xfId="0" applyFont="1" applyFill="1" applyBorder="1" applyAlignment="1">
      <alignment vertical="center"/>
    </xf>
    <xf numFmtId="0" fontId="149" fillId="19" borderId="0" xfId="0" applyFont="1" applyFill="1" applyAlignment="1">
      <alignment vertical="center"/>
    </xf>
    <xf numFmtId="0" fontId="149" fillId="19" borderId="117" xfId="0" applyFont="1" applyFill="1" applyBorder="1" applyAlignment="1">
      <alignment vertical="center"/>
    </xf>
    <xf numFmtId="0" fontId="11" fillId="24" borderId="0" xfId="0" applyFont="1" applyFill="1" applyAlignment="1">
      <alignment wrapText="1"/>
    </xf>
    <xf numFmtId="49" fontId="58" fillId="24" borderId="0" xfId="0" applyNumberFormat="1" applyFont="1" applyFill="1" applyAlignment="1">
      <alignment horizontal="right"/>
    </xf>
    <xf numFmtId="0" fontId="58" fillId="19" borderId="0" xfId="0" applyFont="1" applyFill="1" applyAlignment="1">
      <alignment horizontal="right"/>
    </xf>
    <xf numFmtId="0" fontId="3" fillId="24" borderId="0" xfId="0" applyFont="1" applyFill="1"/>
    <xf numFmtId="0" fontId="93" fillId="7" borderId="34" xfId="0" applyFont="1" applyFill="1" applyBorder="1" applyAlignment="1">
      <alignment horizontal="center" vertical="center"/>
    </xf>
    <xf numFmtId="0" fontId="77" fillId="7" borderId="34" xfId="0" applyFont="1" applyFill="1" applyBorder="1" applyAlignment="1">
      <alignment horizontal="center" vertical="center"/>
    </xf>
    <xf numFmtId="0" fontId="94" fillId="7" borderId="118" xfId="0" applyFont="1" applyFill="1" applyBorder="1" applyAlignment="1">
      <alignment horizontal="center" vertical="center"/>
    </xf>
    <xf numFmtId="0" fontId="0" fillId="0" borderId="119" xfId="0" applyBorder="1"/>
    <xf numFmtId="0" fontId="0" fillId="0" borderId="120" xfId="0" applyBorder="1"/>
    <xf numFmtId="0" fontId="79" fillId="2" borderId="0" xfId="0" applyFont="1" applyFill="1" applyAlignment="1">
      <alignment vertical="center" wrapText="1"/>
    </xf>
    <xf numFmtId="0" fontId="0" fillId="7" borderId="25" xfId="0" applyFill="1" applyBorder="1"/>
    <xf numFmtId="0" fontId="86" fillId="7" borderId="0" xfId="0" applyFont="1" applyFill="1" applyAlignment="1">
      <alignment horizontal="center" vertical="center"/>
    </xf>
    <xf numFmtId="0" fontId="88" fillId="2" borderId="0" xfId="0" applyFont="1" applyFill="1" applyAlignment="1">
      <alignment vertical="top" wrapText="1"/>
    </xf>
    <xf numFmtId="0" fontId="31" fillId="7" borderId="0" xfId="0" applyFont="1" applyFill="1" applyAlignment="1">
      <alignment vertical="top"/>
    </xf>
    <xf numFmtId="0" fontId="88" fillId="7" borderId="0" xfId="0" applyFont="1" applyFill="1" applyAlignment="1">
      <alignment horizontal="right" vertical="center"/>
    </xf>
    <xf numFmtId="0" fontId="0" fillId="0" borderId="62" xfId="0" applyBorder="1"/>
    <xf numFmtId="0" fontId="88" fillId="7" borderId="61" xfId="0" applyFont="1" applyFill="1" applyBorder="1" applyAlignment="1">
      <alignment horizontal="center" vertical="center"/>
    </xf>
    <xf numFmtId="0" fontId="0" fillId="0" borderId="62" xfId="0" applyBorder="1" applyAlignment="1">
      <alignment horizontal="center" vertical="center"/>
    </xf>
    <xf numFmtId="0" fontId="78" fillId="7" borderId="84" xfId="0" applyFont="1" applyFill="1" applyBorder="1" applyAlignment="1">
      <alignment horizontal="center" vertical="center"/>
    </xf>
    <xf numFmtId="0" fontId="77" fillId="16" borderId="147" xfId="0" applyFont="1" applyFill="1" applyBorder="1" applyAlignment="1">
      <alignment vertical="center"/>
    </xf>
    <xf numFmtId="0" fontId="77" fillId="16" borderId="148" xfId="0" applyFont="1" applyFill="1" applyBorder="1" applyAlignment="1">
      <alignment vertical="center"/>
    </xf>
    <xf numFmtId="0" fontId="77" fillId="16" borderId="149" xfId="0" applyFont="1" applyFill="1" applyBorder="1" applyAlignment="1">
      <alignment vertical="center"/>
    </xf>
    <xf numFmtId="0" fontId="36" fillId="7" borderId="0" xfId="0" applyFont="1" applyFill="1" applyAlignment="1" applyProtection="1">
      <alignment horizontal="center" vertical="center"/>
      <protection locked="0"/>
    </xf>
    <xf numFmtId="0" fontId="0" fillId="0" borderId="0" xfId="0" applyProtection="1">
      <protection locked="0"/>
    </xf>
    <xf numFmtId="0" fontId="93" fillId="7" borderId="74" xfId="0" applyFont="1" applyFill="1" applyBorder="1" applyAlignment="1">
      <alignment horizontal="center" vertical="center"/>
    </xf>
    <xf numFmtId="0" fontId="133" fillId="7" borderId="86" xfId="0" applyFont="1" applyFill="1" applyBorder="1" applyAlignment="1">
      <alignment horizontal="center"/>
    </xf>
    <xf numFmtId="0" fontId="31" fillId="0" borderId="66" xfId="0" applyFont="1" applyBorder="1" applyAlignment="1">
      <alignment horizontal="center"/>
    </xf>
    <xf numFmtId="0" fontId="31" fillId="0" borderId="88"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89" xfId="0" applyFont="1" applyBorder="1"/>
    <xf numFmtId="0" fontId="31" fillId="0" borderId="84" xfId="0" applyFont="1" applyBorder="1"/>
    <xf numFmtId="0" fontId="31" fillId="0" borderId="87" xfId="0" applyFont="1" applyBorder="1"/>
    <xf numFmtId="0" fontId="88" fillId="0" borderId="154" xfId="0" applyFont="1" applyBorder="1" applyAlignment="1">
      <alignment vertical="center"/>
    </xf>
    <xf numFmtId="0" fontId="88" fillId="0" borderId="0" xfId="0" applyFont="1" applyAlignment="1">
      <alignment vertical="center"/>
    </xf>
    <xf numFmtId="0" fontId="99" fillId="7" borderId="145" xfId="0" applyFont="1" applyFill="1" applyBorder="1" applyAlignment="1">
      <alignment vertical="center"/>
    </xf>
    <xf numFmtId="0" fontId="31" fillId="0" borderId="145" xfId="0" applyFont="1" applyBorder="1" applyAlignment="1">
      <alignment vertical="center"/>
    </xf>
    <xf numFmtId="0" fontId="88" fillId="7" borderId="0" xfId="0" applyFont="1" applyFill="1" applyAlignment="1">
      <alignment horizontal="center" vertical="center"/>
    </xf>
    <xf numFmtId="0" fontId="31" fillId="7" borderId="0" xfId="0" applyFont="1" applyFill="1" applyAlignment="1">
      <alignment horizontal="center" vertical="center"/>
    </xf>
    <xf numFmtId="0" fontId="31" fillId="7" borderId="62" xfId="0" applyFont="1" applyFill="1" applyBorder="1" applyAlignment="1">
      <alignment horizontal="center" vertical="center"/>
    </xf>
    <xf numFmtId="0" fontId="91" fillId="0" borderId="147" xfId="0" applyFont="1" applyBorder="1" applyAlignment="1">
      <alignment vertical="center"/>
    </xf>
    <xf numFmtId="0" fontId="91" fillId="0" borderId="148" xfId="0" applyFont="1" applyBorder="1" applyAlignment="1">
      <alignment vertical="center"/>
    </xf>
    <xf numFmtId="0" fontId="91" fillId="0" borderId="149" xfId="0" applyFont="1" applyBorder="1" applyAlignment="1">
      <alignment vertical="center"/>
    </xf>
    <xf numFmtId="0" fontId="91" fillId="7" borderId="147" xfId="0" applyFont="1" applyFill="1" applyBorder="1" applyAlignment="1">
      <alignment horizontal="center" vertical="center"/>
    </xf>
    <xf numFmtId="0" fontId="91" fillId="7" borderId="148" xfId="0" applyFont="1" applyFill="1" applyBorder="1" applyAlignment="1">
      <alignment horizontal="center" vertical="center"/>
    </xf>
    <xf numFmtId="0" fontId="91" fillId="0" borderId="148" xfId="0" applyFont="1" applyBorder="1" applyAlignment="1">
      <alignment horizontal="center" vertical="center"/>
    </xf>
    <xf numFmtId="0" fontId="91" fillId="0" borderId="149" xfId="0" applyFont="1" applyBorder="1" applyAlignment="1">
      <alignment horizontal="center" vertical="center"/>
    </xf>
    <xf numFmtId="3" fontId="92" fillId="7" borderId="147" xfId="0" applyNumberFormat="1" applyFont="1" applyFill="1" applyBorder="1" applyAlignment="1">
      <alignment horizontal="center" vertical="center"/>
    </xf>
    <xf numFmtId="3" fontId="92" fillId="7" borderId="148" xfId="0" applyNumberFormat="1" applyFont="1" applyFill="1" applyBorder="1" applyAlignment="1">
      <alignment horizontal="center" vertical="center"/>
    </xf>
    <xf numFmtId="0" fontId="92" fillId="0" borderId="148" xfId="0" applyFont="1" applyBorder="1" applyAlignment="1">
      <alignment horizontal="center" vertical="center"/>
    </xf>
    <xf numFmtId="0" fontId="92" fillId="0" borderId="149" xfId="0" applyFont="1" applyBorder="1" applyAlignment="1">
      <alignment horizontal="center" vertical="center"/>
    </xf>
    <xf numFmtId="0" fontId="88" fillId="0" borderId="62" xfId="0" applyFont="1" applyBorder="1" applyAlignment="1">
      <alignment vertical="center"/>
    </xf>
    <xf numFmtId="0" fontId="91" fillId="0" borderId="147" xfId="0" applyFont="1" applyBorder="1" applyAlignment="1" applyProtection="1">
      <alignment vertical="center"/>
      <protection locked="0"/>
    </xf>
    <xf numFmtId="0" fontId="91" fillId="0" borderId="148" xfId="0" applyFont="1" applyBorder="1" applyAlignment="1" applyProtection="1">
      <alignment vertical="center"/>
      <protection locked="0"/>
    </xf>
    <xf numFmtId="0" fontId="91" fillId="0" borderId="149" xfId="0" applyFont="1" applyBorder="1" applyAlignment="1" applyProtection="1">
      <alignment vertical="center"/>
      <protection locked="0"/>
    </xf>
    <xf numFmtId="0" fontId="88" fillId="7" borderId="150" xfId="0" applyFont="1" applyFill="1" applyBorder="1" applyAlignment="1">
      <alignment vertical="center"/>
    </xf>
    <xf numFmtId="0" fontId="88" fillId="7" borderId="145" xfId="0" applyFont="1" applyFill="1" applyBorder="1" applyAlignment="1">
      <alignment vertical="center"/>
    </xf>
    <xf numFmtId="0" fontId="88" fillId="7" borderId="84" xfId="0" applyFont="1" applyFill="1" applyBorder="1" applyAlignment="1">
      <alignment vertical="center"/>
    </xf>
    <xf numFmtId="0" fontId="88" fillId="7" borderId="84" xfId="0" applyFont="1" applyFill="1" applyBorder="1" applyAlignment="1">
      <alignment horizontal="center" vertical="center"/>
    </xf>
    <xf numFmtId="0" fontId="88" fillId="7" borderId="87" xfId="0" applyFont="1" applyFill="1" applyBorder="1" applyAlignment="1">
      <alignment horizontal="center" vertical="center"/>
    </xf>
    <xf numFmtId="0" fontId="91" fillId="7" borderId="147" xfId="0" applyFont="1" applyFill="1" applyBorder="1" applyAlignment="1">
      <alignment vertical="center"/>
    </xf>
    <xf numFmtId="0" fontId="91" fillId="7" borderId="148" xfId="0" applyFont="1" applyFill="1" applyBorder="1" applyAlignment="1">
      <alignment vertical="center"/>
    </xf>
    <xf numFmtId="0" fontId="91" fillId="7" borderId="149" xfId="0" applyFont="1" applyFill="1" applyBorder="1" applyAlignment="1">
      <alignment vertical="center"/>
    </xf>
    <xf numFmtId="49" fontId="91" fillId="7" borderId="147" xfId="0" applyNumberFormat="1" applyFont="1" applyFill="1" applyBorder="1" applyAlignment="1">
      <alignment horizontal="center" vertical="center"/>
    </xf>
    <xf numFmtId="49" fontId="91" fillId="7" borderId="148" xfId="0" applyNumberFormat="1" applyFont="1" applyFill="1" applyBorder="1" applyAlignment="1">
      <alignment horizontal="center" vertical="center"/>
    </xf>
    <xf numFmtId="49" fontId="91" fillId="7" borderId="149" xfId="0" applyNumberFormat="1" applyFont="1" applyFill="1" applyBorder="1" applyAlignment="1">
      <alignment horizontal="center" vertical="center"/>
    </xf>
    <xf numFmtId="0" fontId="88" fillId="7" borderId="154" xfId="0" applyFont="1" applyFill="1" applyBorder="1" applyAlignment="1">
      <alignment vertical="center"/>
    </xf>
    <xf numFmtId="0" fontId="88" fillId="7" borderId="0" xfId="0" applyFont="1" applyFill="1" applyAlignment="1">
      <alignment vertical="center"/>
    </xf>
    <xf numFmtId="0" fontId="88" fillId="7" borderId="62" xfId="0" applyFont="1" applyFill="1" applyBorder="1" applyAlignment="1">
      <alignment vertical="center"/>
    </xf>
    <xf numFmtId="0" fontId="91" fillId="7" borderId="147" xfId="0" applyFont="1" applyFill="1" applyBorder="1" applyAlignment="1" applyProtection="1">
      <alignment vertical="center"/>
      <protection locked="0"/>
    </xf>
    <xf numFmtId="0" fontId="0" fillId="7" borderId="150" xfId="0" applyFill="1" applyBorder="1"/>
    <xf numFmtId="0" fontId="0" fillId="7" borderId="145" xfId="0" applyFill="1" applyBorder="1"/>
    <xf numFmtId="0" fontId="0" fillId="7" borderId="151" xfId="0" applyFill="1" applyBorder="1"/>
    <xf numFmtId="0" fontId="0" fillId="0" borderId="148" xfId="0" applyBorder="1" applyAlignment="1">
      <alignment vertical="center"/>
    </xf>
    <xf numFmtId="0" fontId="0" fillId="0" borderId="149" xfId="0" applyBorder="1" applyAlignment="1">
      <alignment vertical="center"/>
    </xf>
    <xf numFmtId="0" fontId="58" fillId="24" borderId="131" xfId="0" applyFont="1" applyFill="1" applyBorder="1" applyAlignment="1">
      <alignment vertical="center"/>
    </xf>
    <xf numFmtId="0" fontId="3" fillId="19" borderId="132" xfId="0" applyFont="1" applyFill="1" applyBorder="1" applyAlignment="1">
      <alignment vertical="center"/>
    </xf>
    <xf numFmtId="0" fontId="3" fillId="19" borderId="176" xfId="0" applyFont="1" applyFill="1" applyBorder="1" applyAlignment="1">
      <alignment vertical="center"/>
    </xf>
    <xf numFmtId="0" fontId="3" fillId="19" borderId="177" xfId="0" applyFont="1" applyFill="1" applyBorder="1"/>
    <xf numFmtId="0" fontId="3" fillId="19" borderId="178" xfId="0" applyFont="1" applyFill="1" applyBorder="1"/>
    <xf numFmtId="0" fontId="149" fillId="24" borderId="133" xfId="0" applyFont="1" applyFill="1" applyBorder="1" applyAlignment="1">
      <alignment vertical="center"/>
    </xf>
    <xf numFmtId="0" fontId="31" fillId="19" borderId="0" xfId="0" applyFont="1" applyFill="1" applyAlignment="1">
      <alignment vertical="center"/>
    </xf>
    <xf numFmtId="0" fontId="91" fillId="7" borderId="146" xfId="0" applyFont="1" applyFill="1" applyBorder="1" applyAlignment="1" applyProtection="1">
      <alignment horizontal="left" vertical="center"/>
      <protection locked="0"/>
    </xf>
    <xf numFmtId="0" fontId="91" fillId="0" borderId="160" xfId="0" applyFont="1" applyBorder="1" applyAlignment="1" applyProtection="1">
      <alignment horizontal="left" vertical="center"/>
      <protection locked="0"/>
    </xf>
    <xf numFmtId="0" fontId="91" fillId="0" borderId="161" xfId="0" applyFont="1" applyBorder="1" applyAlignment="1" applyProtection="1">
      <alignment horizontal="left" vertical="center"/>
      <protection locked="0"/>
    </xf>
    <xf numFmtId="0" fontId="106" fillId="24" borderId="0" xfId="0" applyFont="1" applyFill="1"/>
    <xf numFmtId="0" fontId="0" fillId="19" borderId="0" xfId="0" applyFill="1"/>
    <xf numFmtId="0" fontId="0" fillId="19" borderId="134" xfId="0" applyFill="1" applyBorder="1"/>
    <xf numFmtId="0" fontId="88" fillId="7" borderId="87" xfId="0" applyFont="1" applyFill="1" applyBorder="1" applyAlignment="1">
      <alignment vertical="center"/>
    </xf>
    <xf numFmtId="49" fontId="91" fillId="7" borderId="147" xfId="0" applyNumberFormat="1" applyFont="1" applyFill="1" applyBorder="1" applyAlignment="1" applyProtection="1">
      <alignment horizontal="left" vertical="center"/>
      <protection locked="0"/>
    </xf>
    <xf numFmtId="49" fontId="91" fillId="7" borderId="148" xfId="0" applyNumberFormat="1" applyFont="1" applyFill="1" applyBorder="1" applyAlignment="1" applyProtection="1">
      <alignment horizontal="left" vertical="center"/>
      <protection locked="0"/>
    </xf>
    <xf numFmtId="49" fontId="91" fillId="7" borderId="149" xfId="0" applyNumberFormat="1" applyFont="1" applyFill="1" applyBorder="1" applyAlignment="1" applyProtection="1">
      <alignment horizontal="left" vertical="center"/>
      <protection locked="0"/>
    </xf>
    <xf numFmtId="0" fontId="3" fillId="19" borderId="0" xfId="0" applyFont="1" applyFill="1"/>
    <xf numFmtId="0" fontId="3" fillId="19" borderId="117" xfId="0" applyFont="1" applyFill="1" applyBorder="1"/>
    <xf numFmtId="0" fontId="2" fillId="24" borderId="0" xfId="0" applyFont="1" applyFill="1" applyAlignment="1">
      <alignment vertical="center"/>
    </xf>
    <xf numFmtId="0" fontId="74" fillId="24" borderId="0" xfId="0" applyFont="1" applyFill="1" applyAlignment="1">
      <alignment vertical="center"/>
    </xf>
    <xf numFmtId="3" fontId="91" fillId="7" borderId="146" xfId="0" applyNumberFormat="1" applyFont="1" applyFill="1" applyBorder="1" applyAlignment="1" applyProtection="1">
      <alignment vertical="center"/>
      <protection locked="0"/>
    </xf>
    <xf numFmtId="3" fontId="91" fillId="7" borderId="102" xfId="0" applyNumberFormat="1" applyFont="1" applyFill="1" applyBorder="1" applyAlignment="1" applyProtection="1">
      <alignment vertical="center"/>
      <protection locked="0"/>
    </xf>
    <xf numFmtId="3" fontId="91" fillId="7" borderId="103" xfId="0" applyNumberFormat="1" applyFont="1" applyFill="1" applyBorder="1" applyAlignment="1" applyProtection="1">
      <alignment vertical="center"/>
      <protection locked="0"/>
    </xf>
    <xf numFmtId="0" fontId="3" fillId="19" borderId="62" xfId="0" applyFont="1" applyFill="1" applyBorder="1" applyAlignment="1">
      <alignment vertical="center"/>
    </xf>
    <xf numFmtId="0" fontId="2" fillId="38" borderId="157" xfId="0" applyFont="1" applyFill="1" applyBorder="1" applyAlignment="1">
      <alignment vertical="center"/>
    </xf>
    <xf numFmtId="0" fontId="3" fillId="22" borderId="100" xfId="0" applyFont="1" applyFill="1" applyBorder="1" applyAlignment="1">
      <alignment vertical="center"/>
    </xf>
    <xf numFmtId="0" fontId="2" fillId="38" borderId="100" xfId="0" applyFont="1" applyFill="1" applyBorder="1" applyAlignment="1">
      <alignment vertical="center"/>
    </xf>
    <xf numFmtId="0" fontId="3" fillId="22" borderId="159" xfId="0" applyFont="1" applyFill="1" applyBorder="1" applyAlignment="1">
      <alignment vertical="center"/>
    </xf>
    <xf numFmtId="0" fontId="149" fillId="24" borderId="0" xfId="0" applyFont="1" applyFill="1" applyAlignment="1">
      <alignment horizontal="right"/>
    </xf>
    <xf numFmtId="0" fontId="149" fillId="24" borderId="134" xfId="0" applyFont="1" applyFill="1" applyBorder="1" applyAlignment="1">
      <alignment horizontal="right"/>
    </xf>
    <xf numFmtId="0" fontId="2" fillId="24" borderId="0" xfId="0" applyFont="1" applyFill="1"/>
    <xf numFmtId="0" fontId="149" fillId="24" borderId="0" xfId="0" applyFont="1" applyFill="1"/>
    <xf numFmtId="0" fontId="95" fillId="19" borderId="0" xfId="0" applyFont="1" applyFill="1" applyAlignment="1">
      <alignment vertical="center"/>
    </xf>
    <xf numFmtId="4" fontId="91" fillId="7" borderId="146" xfId="0" applyNumberFormat="1" applyFont="1" applyFill="1" applyBorder="1" applyAlignment="1" applyProtection="1">
      <alignment vertical="center"/>
      <protection locked="0"/>
    </xf>
    <xf numFmtId="4" fontId="91" fillId="7" borderId="102" xfId="0" applyNumberFormat="1" applyFont="1" applyFill="1" applyBorder="1" applyAlignment="1" applyProtection="1">
      <alignment vertical="center"/>
      <protection locked="0"/>
    </xf>
    <xf numFmtId="4" fontId="91" fillId="7" borderId="103" xfId="0" applyNumberFormat="1" applyFont="1" applyFill="1" applyBorder="1" applyAlignment="1" applyProtection="1">
      <alignment vertical="center"/>
      <protection locked="0"/>
    </xf>
    <xf numFmtId="0" fontId="149" fillId="24" borderId="0" xfId="0" applyFont="1" applyFill="1" applyAlignment="1">
      <alignment horizontal="right" vertical="center"/>
    </xf>
    <xf numFmtId="0" fontId="31" fillId="19" borderId="0" xfId="0" applyFont="1" applyFill="1" applyAlignment="1">
      <alignment horizontal="right" vertical="center"/>
    </xf>
    <xf numFmtId="0" fontId="149" fillId="24" borderId="116" xfId="0" applyFont="1" applyFill="1" applyBorder="1" applyAlignment="1">
      <alignment horizontal="right"/>
    </xf>
    <xf numFmtId="0" fontId="149" fillId="24" borderId="62" xfId="0" applyFont="1" applyFill="1" applyBorder="1" applyAlignment="1">
      <alignment horizontal="right"/>
    </xf>
    <xf numFmtId="0" fontId="91" fillId="7" borderId="146" xfId="0" applyFont="1" applyFill="1" applyBorder="1" applyAlignment="1" applyProtection="1">
      <alignment horizontal="center" vertical="center"/>
      <protection locked="0"/>
    </xf>
    <xf numFmtId="0" fontId="91" fillId="7" borderId="103" xfId="0" applyFont="1" applyFill="1" applyBorder="1" applyAlignment="1" applyProtection="1">
      <alignment horizontal="center" vertical="center"/>
      <protection locked="0"/>
    </xf>
    <xf numFmtId="0" fontId="0" fillId="24" borderId="0" xfId="0" applyFill="1" applyAlignment="1">
      <alignment vertical="center"/>
    </xf>
    <xf numFmtId="0" fontId="3" fillId="24" borderId="116" xfId="0" applyFont="1" applyFill="1" applyBorder="1" applyAlignment="1">
      <alignment vertical="center"/>
    </xf>
    <xf numFmtId="3" fontId="91" fillId="24" borderId="146" xfId="0" applyNumberFormat="1" applyFont="1" applyFill="1" applyBorder="1" applyAlignment="1">
      <alignment vertical="center"/>
    </xf>
    <xf numFmtId="3" fontId="91" fillId="24" borderId="102" xfId="0" applyNumberFormat="1" applyFont="1" applyFill="1" applyBorder="1" applyAlignment="1">
      <alignment vertical="center"/>
    </xf>
    <xf numFmtId="3" fontId="91" fillId="24" borderId="103" xfId="0" applyNumberFormat="1" applyFont="1" applyFill="1" applyBorder="1" applyAlignment="1">
      <alignment vertical="center"/>
    </xf>
    <xf numFmtId="0" fontId="2" fillId="24" borderId="62" xfId="0" applyFont="1" applyFill="1" applyBorder="1" applyAlignment="1">
      <alignment vertical="center"/>
    </xf>
    <xf numFmtId="0" fontId="31" fillId="19" borderId="0" xfId="0" applyFont="1" applyFill="1" applyAlignment="1">
      <alignment horizontal="right"/>
    </xf>
    <xf numFmtId="0" fontId="58" fillId="24" borderId="0" xfId="0" applyFont="1" applyFill="1" applyAlignment="1">
      <alignment vertical="center"/>
    </xf>
    <xf numFmtId="0" fontId="58" fillId="24" borderId="62" xfId="0" applyFont="1" applyFill="1" applyBorder="1" applyAlignment="1">
      <alignment vertical="center"/>
    </xf>
    <xf numFmtId="0" fontId="91" fillId="7" borderId="170" xfId="0" applyFont="1" applyFill="1" applyBorder="1" applyAlignment="1" applyProtection="1">
      <alignment horizontal="center" vertical="center"/>
      <protection locked="0"/>
    </xf>
    <xf numFmtId="0" fontId="91" fillId="7" borderId="172" xfId="0" applyFont="1" applyFill="1" applyBorder="1" applyAlignment="1" applyProtection="1">
      <alignment horizontal="center" vertical="center"/>
      <protection locked="0"/>
    </xf>
    <xf numFmtId="0" fontId="91" fillId="7" borderId="102" xfId="0" applyFont="1" applyFill="1" applyBorder="1" applyAlignment="1" applyProtection="1">
      <alignment vertical="center"/>
      <protection locked="0"/>
    </xf>
    <xf numFmtId="0" fontId="91" fillId="7" borderId="103" xfId="0" applyFont="1" applyFill="1" applyBorder="1" applyAlignment="1" applyProtection="1">
      <alignment vertical="center"/>
      <protection locked="0"/>
    </xf>
    <xf numFmtId="0" fontId="149" fillId="24" borderId="0" xfId="0" applyFont="1" applyFill="1" applyAlignment="1">
      <alignment horizontal="left" vertical="center"/>
    </xf>
    <xf numFmtId="0" fontId="3" fillId="24" borderId="0" xfId="0" applyFont="1" applyFill="1" applyAlignment="1">
      <alignment vertical="center"/>
    </xf>
    <xf numFmtId="4" fontId="91" fillId="24" borderId="180" xfId="0" applyNumberFormat="1" applyFont="1" applyFill="1" applyBorder="1" applyAlignment="1">
      <alignment vertical="center"/>
    </xf>
    <xf numFmtId="0" fontId="0" fillId="19" borderId="171" xfId="0" applyFill="1" applyBorder="1" applyAlignment="1">
      <alignment vertical="center"/>
    </xf>
    <xf numFmtId="0" fontId="0" fillId="19" borderId="172" xfId="0" applyFill="1" applyBorder="1" applyAlignment="1">
      <alignment vertical="center"/>
    </xf>
    <xf numFmtId="0" fontId="11" fillId="24" borderId="0" xfId="0" applyFont="1" applyFill="1" applyAlignment="1">
      <alignment vertical="center"/>
    </xf>
    <xf numFmtId="0" fontId="149" fillId="24" borderId="154" xfId="0" applyFont="1" applyFill="1" applyBorder="1" applyAlignment="1">
      <alignment horizontal="right" vertical="center"/>
    </xf>
    <xf numFmtId="4" fontId="91" fillId="24" borderId="146" xfId="0" applyNumberFormat="1" applyFont="1" applyFill="1" applyBorder="1" applyAlignment="1">
      <alignment vertical="center"/>
    </xf>
    <xf numFmtId="4" fontId="91" fillId="24" borderId="102" xfId="0" applyNumberFormat="1" applyFont="1" applyFill="1" applyBorder="1" applyAlignment="1">
      <alignment vertical="center"/>
    </xf>
    <xf numFmtId="4" fontId="91" fillId="24" borderId="103" xfId="0" applyNumberFormat="1" applyFont="1" applyFill="1" applyBorder="1" applyAlignment="1">
      <alignment vertical="center"/>
    </xf>
    <xf numFmtId="0" fontId="149" fillId="24" borderId="116" xfId="0" applyFont="1" applyFill="1" applyBorder="1" applyAlignment="1">
      <alignment horizontal="right" vertical="center"/>
    </xf>
    <xf numFmtId="0" fontId="149" fillId="24" borderId="62" xfId="0" applyFont="1" applyFill="1" applyBorder="1" applyAlignment="1">
      <alignment horizontal="right" vertical="center"/>
    </xf>
    <xf numFmtId="0" fontId="2" fillId="38" borderId="156" xfId="0" applyFont="1" applyFill="1" applyBorder="1" applyAlignment="1">
      <alignment vertical="center"/>
    </xf>
    <xf numFmtId="0" fontId="2" fillId="38" borderId="148" xfId="0" applyFont="1" applyFill="1" applyBorder="1" applyAlignment="1">
      <alignment vertical="center"/>
    </xf>
    <xf numFmtId="0" fontId="2" fillId="38" borderId="84" xfId="0" applyFont="1" applyFill="1" applyBorder="1" applyAlignment="1">
      <alignment vertical="center"/>
    </xf>
    <xf numFmtId="0" fontId="3" fillId="22" borderId="148" xfId="0" applyFont="1" applyFill="1" applyBorder="1" applyAlignment="1">
      <alignment vertical="center"/>
    </xf>
    <xf numFmtId="0" fontId="3" fillId="22" borderId="149" xfId="0" applyFont="1" applyFill="1" applyBorder="1" applyAlignment="1">
      <alignment vertical="center"/>
    </xf>
    <xf numFmtId="0" fontId="0" fillId="24" borderId="154" xfId="0" applyFill="1" applyBorder="1" applyAlignment="1">
      <alignment vertical="center"/>
    </xf>
    <xf numFmtId="0" fontId="95" fillId="24" borderId="0" xfId="0" applyFont="1" applyFill="1" applyAlignment="1">
      <alignment vertical="center"/>
    </xf>
    <xf numFmtId="0" fontId="95" fillId="24" borderId="62" xfId="0" applyFont="1" applyFill="1" applyBorder="1" applyAlignment="1">
      <alignment vertical="center"/>
    </xf>
    <xf numFmtId="0" fontId="3" fillId="24" borderId="62" xfId="0" applyFont="1" applyFill="1" applyBorder="1" applyAlignment="1">
      <alignment vertical="center"/>
    </xf>
    <xf numFmtId="0" fontId="89" fillId="7" borderId="0" xfId="0" applyFont="1" applyFill="1" applyAlignment="1">
      <alignment horizontal="center"/>
    </xf>
    <xf numFmtId="0" fontId="0" fillId="0" borderId="84" xfId="0" applyBorder="1" applyAlignment="1">
      <alignment vertical="center"/>
    </xf>
    <xf numFmtId="0" fontId="0" fillId="0" borderId="87" xfId="0" applyBorder="1" applyAlignment="1">
      <alignment vertical="center"/>
    </xf>
    <xf numFmtId="0" fontId="78" fillId="7" borderId="154" xfId="0" applyFont="1" applyFill="1" applyBorder="1" applyAlignment="1">
      <alignment vertical="center" wrapText="1"/>
    </xf>
    <xf numFmtId="0" fontId="0" fillId="0" borderId="154" xfId="0" applyBorder="1"/>
    <xf numFmtId="0" fontId="78" fillId="7" borderId="150" xfId="0" applyFont="1" applyFill="1" applyBorder="1" applyAlignment="1" applyProtection="1">
      <alignment horizontal="center"/>
      <protection locked="0"/>
    </xf>
    <xf numFmtId="0" fontId="78" fillId="7" borderId="145" xfId="0" applyFont="1" applyFill="1" applyBorder="1" applyAlignment="1" applyProtection="1">
      <alignment horizontal="center"/>
      <protection locked="0"/>
    </xf>
    <xf numFmtId="0" fontId="78" fillId="7" borderId="151" xfId="0" applyFont="1" applyFill="1" applyBorder="1" applyAlignment="1" applyProtection="1">
      <alignment horizontal="center"/>
      <protection locked="0"/>
    </xf>
    <xf numFmtId="0" fontId="78" fillId="7" borderId="154" xfId="0" applyFont="1" applyFill="1" applyBorder="1" applyAlignment="1" applyProtection="1">
      <alignment horizontal="center"/>
      <protection locked="0"/>
    </xf>
    <xf numFmtId="0" fontId="78" fillId="7" borderId="0" xfId="0" applyFont="1" applyFill="1" applyAlignment="1" applyProtection="1">
      <alignment horizontal="center"/>
      <protection locked="0"/>
    </xf>
    <xf numFmtId="0" fontId="78" fillId="7" borderId="62" xfId="0" applyFont="1" applyFill="1" applyBorder="1" applyAlignment="1" applyProtection="1">
      <alignment horizontal="center"/>
      <protection locked="0"/>
    </xf>
    <xf numFmtId="0" fontId="78" fillId="7" borderId="89" xfId="0" applyFont="1" applyFill="1" applyBorder="1" applyAlignment="1" applyProtection="1">
      <alignment horizontal="center"/>
      <protection locked="0"/>
    </xf>
    <xf numFmtId="0" fontId="78" fillId="7" borderId="84" xfId="0" applyFont="1" applyFill="1" applyBorder="1" applyAlignment="1" applyProtection="1">
      <alignment horizontal="center"/>
      <protection locked="0"/>
    </xf>
    <xf numFmtId="0" fontId="78" fillId="7" borderId="87" xfId="0" applyFont="1" applyFill="1" applyBorder="1" applyAlignment="1" applyProtection="1">
      <alignment horizontal="center"/>
      <protection locked="0"/>
    </xf>
    <xf numFmtId="0" fontId="0" fillId="7" borderId="154" xfId="0" applyFill="1" applyBorder="1"/>
    <xf numFmtId="0" fontId="0" fillId="7" borderId="62" xfId="0" applyFill="1" applyBorder="1"/>
    <xf numFmtId="0" fontId="62" fillId="7" borderId="0" xfId="0" applyFont="1" applyFill="1" applyAlignment="1">
      <alignment horizontal="center"/>
    </xf>
    <xf numFmtId="0" fontId="149" fillId="24" borderId="145" xfId="0" applyFont="1" applyFill="1" applyBorder="1" applyAlignment="1">
      <alignment horizontal="right" vertical="center"/>
    </xf>
    <xf numFmtId="0" fontId="3" fillId="19" borderId="145" xfId="0" applyFont="1" applyFill="1" applyBorder="1" applyAlignment="1">
      <alignment vertical="center"/>
    </xf>
    <xf numFmtId="0" fontId="3" fillId="19" borderId="155" xfId="0" applyFont="1" applyFill="1" applyBorder="1" applyAlignment="1">
      <alignment vertical="center"/>
    </xf>
    <xf numFmtId="14" fontId="91" fillId="7" borderId="150" xfId="0" applyNumberFormat="1" applyFont="1" applyFill="1" applyBorder="1" applyAlignment="1" applyProtection="1">
      <alignment horizontal="center" vertical="center"/>
      <protection locked="0"/>
    </xf>
    <xf numFmtId="0" fontId="0" fillId="0" borderId="145" xfId="0" applyBorder="1" applyAlignment="1">
      <alignment horizontal="center" vertical="center"/>
    </xf>
    <xf numFmtId="0" fontId="0" fillId="0" borderId="151" xfId="0" applyBorder="1" applyAlignment="1">
      <alignment horizontal="center" vertical="center"/>
    </xf>
    <xf numFmtId="0" fontId="0" fillId="0" borderId="89" xfId="0" applyBorder="1"/>
    <xf numFmtId="0" fontId="0" fillId="0" borderId="84" xfId="0" applyBorder="1"/>
    <xf numFmtId="0" fontId="0" fillId="0" borderId="87" xfId="0" applyBorder="1"/>
    <xf numFmtId="0" fontId="89" fillId="7" borderId="89" xfId="0" applyFont="1" applyFill="1" applyBorder="1" applyAlignment="1">
      <alignment horizontal="center"/>
    </xf>
    <xf numFmtId="0" fontId="89" fillId="7" borderId="145" xfId="0" applyFont="1" applyFill="1" applyBorder="1" applyAlignment="1">
      <alignment horizontal="center"/>
    </xf>
    <xf numFmtId="0" fontId="0" fillId="0" borderId="145" xfId="0" applyBorder="1"/>
    <xf numFmtId="3" fontId="91" fillId="24" borderId="180" xfId="0" applyNumberFormat="1" applyFont="1" applyFill="1" applyBorder="1" applyAlignment="1" applyProtection="1">
      <alignment vertical="center"/>
      <protection locked="0"/>
    </xf>
    <xf numFmtId="3" fontId="91" fillId="24" borderId="171" xfId="0" applyNumberFormat="1" applyFont="1" applyFill="1" applyBorder="1" applyAlignment="1" applyProtection="1">
      <alignment vertical="center"/>
      <protection locked="0"/>
    </xf>
    <xf numFmtId="3" fontId="91" fillId="24" borderId="172" xfId="0" applyNumberFormat="1" applyFont="1" applyFill="1" applyBorder="1" applyAlignment="1" applyProtection="1">
      <alignment vertical="center"/>
      <protection locked="0"/>
    </xf>
    <xf numFmtId="0" fontId="3" fillId="24" borderId="154" xfId="0" applyFont="1" applyFill="1" applyBorder="1"/>
    <xf numFmtId="0" fontId="0" fillId="24" borderId="118" xfId="0" applyFill="1" applyBorder="1" applyAlignment="1">
      <alignment vertical="center"/>
    </xf>
    <xf numFmtId="0" fontId="0" fillId="19" borderId="119" xfId="0" applyFill="1" applyBorder="1" applyAlignment="1">
      <alignment vertical="center"/>
    </xf>
    <xf numFmtId="0" fontId="0" fillId="19" borderId="158" xfId="0" applyFill="1" applyBorder="1" applyAlignment="1">
      <alignment vertical="center"/>
    </xf>
    <xf numFmtId="0" fontId="11" fillId="24" borderId="0" xfId="0" applyFont="1" applyFill="1"/>
    <xf numFmtId="0" fontId="3" fillId="19" borderId="134" xfId="0" applyFont="1" applyFill="1" applyBorder="1"/>
    <xf numFmtId="0" fontId="58" fillId="24" borderId="0" xfId="0" applyFont="1" applyFill="1" applyAlignment="1">
      <alignment horizontal="right"/>
    </xf>
    <xf numFmtId="0" fontId="3" fillId="19" borderId="0" xfId="0" applyFont="1" applyFill="1" applyAlignment="1">
      <alignment horizontal="right"/>
    </xf>
    <xf numFmtId="0" fontId="0" fillId="24" borderId="0" xfId="0" applyFill="1"/>
    <xf numFmtId="0" fontId="0" fillId="24" borderId="133" xfId="0" applyFill="1" applyBorder="1"/>
    <xf numFmtId="49" fontId="154" fillId="7" borderId="170" xfId="0" applyNumberFormat="1" applyFont="1" applyFill="1" applyBorder="1" applyAlignment="1" applyProtection="1">
      <alignment horizontal="center" vertical="center"/>
      <protection locked="0"/>
    </xf>
    <xf numFmtId="49" fontId="91" fillId="0" borderId="171" xfId="0" applyNumberFormat="1" applyFont="1" applyBorder="1" applyAlignment="1" applyProtection="1">
      <alignment horizontal="center" vertical="center"/>
      <protection locked="0"/>
    </xf>
    <xf numFmtId="49" fontId="91" fillId="0" borderId="172" xfId="0" applyNumberFormat="1" applyFont="1" applyBorder="1" applyAlignment="1" applyProtection="1">
      <alignment horizontal="center" vertical="center"/>
      <protection locked="0"/>
    </xf>
    <xf numFmtId="0" fontId="0" fillId="7" borderId="173" xfId="0" applyFill="1" applyBorder="1"/>
    <xf numFmtId="0" fontId="149" fillId="19" borderId="164" xfId="0" applyFont="1" applyFill="1" applyBorder="1" applyAlignment="1">
      <alignment vertical="center"/>
    </xf>
    <xf numFmtId="0" fontId="0" fillId="0" borderId="185" xfId="0" applyBorder="1"/>
    <xf numFmtId="0" fontId="0" fillId="0" borderId="184" xfId="0" applyBorder="1"/>
    <xf numFmtId="0" fontId="33" fillId="23" borderId="0" xfId="10" applyFont="1" applyFill="1" applyAlignment="1">
      <alignment horizontal="center" vertical="center"/>
    </xf>
    <xf numFmtId="0" fontId="3" fillId="23"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0" fontId="5" fillId="3" borderId="10" xfId="10" applyFont="1" applyFill="1" applyBorder="1" applyAlignment="1">
      <alignment vertical="center"/>
    </xf>
    <xf numFmtId="0" fontId="3" fillId="0" borderId="100" xfId="10" applyBorder="1" applyAlignment="1">
      <alignment vertical="center"/>
    </xf>
    <xf numFmtId="168" fontId="3" fillId="3" borderId="100" xfId="10" applyNumberFormat="1" applyFill="1" applyBorder="1" applyAlignment="1">
      <alignment horizontal="center" vertical="center"/>
    </xf>
    <xf numFmtId="0" fontId="3" fillId="0" borderId="1" xfId="10" applyBorder="1" applyAlignment="1">
      <alignment vertical="center"/>
    </xf>
    <xf numFmtId="168" fontId="5" fillId="3" borderId="100" xfId="10" applyNumberFormat="1" applyFont="1" applyFill="1" applyBorder="1" applyAlignment="1">
      <alignment horizontal="center"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8" fillId="37" borderId="0" xfId="10" applyFont="1" applyFill="1" applyAlignment="1">
      <alignment horizontal="center" vertical="center" wrapText="1"/>
    </xf>
    <xf numFmtId="0" fontId="3" fillId="0" borderId="0" xfId="10" applyAlignment="1">
      <alignment horizontal="center" vertical="center" wrapText="1"/>
    </xf>
    <xf numFmtId="0" fontId="153" fillId="3" borderId="0" xfId="10" applyFont="1" applyFill="1" applyAlignment="1">
      <alignment vertical="center" wrapText="1"/>
    </xf>
    <xf numFmtId="0" fontId="79" fillId="0" borderId="0" xfId="10" applyFont="1" applyAlignment="1">
      <alignment vertical="center" wrapText="1"/>
    </xf>
    <xf numFmtId="165" fontId="29" fillId="23" borderId="0" xfId="10" applyNumberFormat="1" applyFont="1" applyFill="1" applyAlignment="1">
      <alignment horizontal="center" vertical="center"/>
    </xf>
    <xf numFmtId="0" fontId="36" fillId="23"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3" borderId="0" xfId="10" applyFont="1" applyFill="1" applyAlignment="1">
      <alignment horizontal="left" vertical="center" wrapText="1"/>
    </xf>
    <xf numFmtId="0" fontId="11" fillId="0" borderId="0" xfId="10" applyFont="1" applyAlignment="1">
      <alignment horizontal="left" vertical="center"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F880CFF1-0920-4E49-8E5C-D8BB7D095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51A4603C-34E6-4D86-B054-371F49EEE8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0972800"/>
          <a:ext cx="1619250" cy="424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28576</xdr:colOff>
      <xdr:row>56</xdr:row>
      <xdr:rowOff>2</xdr:rowOff>
    </xdr:from>
    <xdr:to>
      <xdr:col>13</xdr:col>
      <xdr:colOff>76201</xdr:colOff>
      <xdr:row>58</xdr:row>
      <xdr:rowOff>87021</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2476" y="11306177"/>
          <a:ext cx="1676400" cy="43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zPVZP21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ODO/DzPUCZ23_xml_z.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26">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26">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26">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0:26">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0:26">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0:26">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37" t="s">
        <v>3473</v>
      </c>
      <c r="B1" s="1138"/>
      <c r="C1" s="1138"/>
      <c r="D1" s="1138"/>
      <c r="E1" s="1138"/>
      <c r="F1" s="1138"/>
      <c r="G1" s="1138"/>
      <c r="H1" s="1138"/>
      <c r="I1" s="1138"/>
      <c r="J1" s="1138"/>
      <c r="K1" s="1138"/>
    </row>
    <row r="2" spans="1:11" ht="14.1" customHeight="1" thickBot="1">
      <c r="A2" s="1139" t="s">
        <v>3474</v>
      </c>
      <c r="B2" s="1140"/>
      <c r="C2" s="1140"/>
      <c r="D2" s="1140"/>
      <c r="E2" s="1140"/>
      <c r="F2" s="1140"/>
      <c r="G2" s="1140"/>
      <c r="H2" s="1140"/>
      <c r="I2" s="1140"/>
      <c r="J2" s="1140"/>
      <c r="K2" s="1140"/>
    </row>
    <row r="3" spans="1:11" ht="15" customHeight="1">
      <c r="A3" s="1141" t="s">
        <v>130</v>
      </c>
      <c r="B3" s="1142"/>
      <c r="C3" s="1142"/>
      <c r="D3" s="1142"/>
      <c r="E3" s="1142"/>
      <c r="F3" s="1142"/>
      <c r="G3" s="1142"/>
      <c r="H3" s="1142"/>
      <c r="I3" s="1142"/>
      <c r="J3" s="1143"/>
      <c r="K3" s="205"/>
    </row>
    <row r="4" spans="1:11" ht="15" customHeight="1">
      <c r="A4" s="1081" t="s">
        <v>3475</v>
      </c>
      <c r="B4" s="1082"/>
      <c r="C4" s="1082"/>
      <c r="D4" s="1082"/>
      <c r="E4" s="1082"/>
      <c r="F4" s="1082"/>
      <c r="G4" s="1082"/>
      <c r="H4" s="1082"/>
      <c r="I4" s="1083"/>
      <c r="J4" s="1084"/>
      <c r="K4" s="203"/>
    </row>
    <row r="5" spans="1:11" ht="15" customHeight="1">
      <c r="A5" s="1081" t="s">
        <v>3591</v>
      </c>
      <c r="B5" s="1082"/>
      <c r="C5" s="1082"/>
      <c r="D5" s="1082"/>
      <c r="E5" s="1082"/>
      <c r="F5" s="1082"/>
      <c r="G5" s="1082"/>
      <c r="H5" s="1082"/>
      <c r="I5" s="1083"/>
      <c r="J5" s="1084"/>
      <c r="K5" s="203"/>
    </row>
    <row r="6" spans="1:11" ht="15" customHeight="1">
      <c r="A6" s="1081" t="s">
        <v>3942</v>
      </c>
      <c r="B6" s="1082"/>
      <c r="C6" s="1082"/>
      <c r="D6" s="1082"/>
      <c r="E6" s="1082"/>
      <c r="F6" s="1082"/>
      <c r="G6" s="1082"/>
      <c r="H6" s="1082"/>
      <c r="I6" s="1083"/>
      <c r="J6" s="1084"/>
      <c r="K6" s="203"/>
    </row>
    <row r="7" spans="1:11" ht="15" customHeight="1">
      <c r="A7" s="1081" t="s">
        <v>3794</v>
      </c>
      <c r="B7" s="1082"/>
      <c r="C7" s="1082"/>
      <c r="D7" s="1082"/>
      <c r="E7" s="1082"/>
      <c r="F7" s="1082"/>
      <c r="G7" s="1082"/>
      <c r="H7" s="1082"/>
      <c r="I7" s="1083"/>
      <c r="J7" s="1084"/>
      <c r="K7" s="203"/>
    </row>
    <row r="8" spans="1:11" ht="15" customHeight="1">
      <c r="A8" s="1081" t="s">
        <v>231</v>
      </c>
      <c r="B8" s="1082"/>
      <c r="C8" s="1082"/>
      <c r="D8" s="1082"/>
      <c r="E8" s="1082"/>
      <c r="F8" s="1082"/>
      <c r="G8" s="1082"/>
      <c r="H8" s="1082"/>
      <c r="I8" s="1083"/>
      <c r="J8" s="1084"/>
      <c r="K8" s="203"/>
    </row>
    <row r="9" spans="1:11" ht="24" customHeight="1">
      <c r="A9" s="1081" t="s">
        <v>3476</v>
      </c>
      <c r="B9" s="1082"/>
      <c r="C9" s="1082"/>
      <c r="D9" s="1082"/>
      <c r="E9" s="1082"/>
      <c r="F9" s="1082"/>
      <c r="G9" s="1082"/>
      <c r="H9" s="1082"/>
      <c r="I9" s="1083"/>
      <c r="J9" s="1084"/>
      <c r="K9" s="203"/>
    </row>
    <row r="10" spans="1:11" ht="15" customHeight="1">
      <c r="A10" s="1081" t="s">
        <v>70</v>
      </c>
      <c r="B10" s="1082"/>
      <c r="C10" s="1082"/>
      <c r="D10" s="1082"/>
      <c r="E10" s="1082"/>
      <c r="F10" s="1082"/>
      <c r="G10" s="1082"/>
      <c r="H10" s="1082"/>
      <c r="I10" s="1083"/>
      <c r="J10" s="1084"/>
      <c r="K10" s="203"/>
    </row>
    <row r="11" spans="1:11" ht="15" customHeight="1">
      <c r="A11" s="1081" t="s">
        <v>3592</v>
      </c>
      <c r="B11" s="1082"/>
      <c r="C11" s="1082"/>
      <c r="D11" s="1082"/>
      <c r="E11" s="1082"/>
      <c r="F11" s="1082"/>
      <c r="G11" s="1082"/>
      <c r="H11" s="1082"/>
      <c r="I11" s="1083"/>
      <c r="J11" s="1084"/>
      <c r="K11" s="203"/>
    </row>
    <row r="12" spans="1:11" ht="15" customHeight="1">
      <c r="A12" s="1081" t="s">
        <v>3593</v>
      </c>
      <c r="B12" s="1082"/>
      <c r="C12" s="1082"/>
      <c r="D12" s="1082"/>
      <c r="E12" s="1082"/>
      <c r="F12" s="1082"/>
      <c r="G12" s="1082"/>
      <c r="H12" s="1082"/>
      <c r="I12" s="1083"/>
      <c r="J12" s="1084"/>
      <c r="K12" s="203"/>
    </row>
    <row r="13" spans="1:11" ht="15" customHeight="1">
      <c r="A13" s="1081" t="s">
        <v>3594</v>
      </c>
      <c r="B13" s="1082"/>
      <c r="C13" s="1082"/>
      <c r="D13" s="1082"/>
      <c r="E13" s="1082"/>
      <c r="F13" s="1082"/>
      <c r="G13" s="1082"/>
      <c r="H13" s="1082"/>
      <c r="I13" s="1083"/>
      <c r="J13" s="1084"/>
      <c r="K13" s="203"/>
    </row>
    <row r="14" spans="1:11" ht="15" customHeight="1">
      <c r="A14" s="1081" t="s">
        <v>3943</v>
      </c>
      <c r="B14" s="1082"/>
      <c r="C14" s="1082"/>
      <c r="D14" s="1082"/>
      <c r="E14" s="1082"/>
      <c r="F14" s="1082"/>
      <c r="G14" s="1082"/>
      <c r="H14" s="1082"/>
      <c r="I14" s="1083"/>
      <c r="J14" s="1084"/>
      <c r="K14" s="203">
        <v>0</v>
      </c>
    </row>
    <row r="15" spans="1:11" ht="15" customHeight="1">
      <c r="A15" s="1081" t="s">
        <v>3944</v>
      </c>
      <c r="B15" s="1082"/>
      <c r="C15" s="1082"/>
      <c r="D15" s="1082"/>
      <c r="E15" s="1082"/>
      <c r="F15" s="1082"/>
      <c r="G15" s="1082"/>
      <c r="H15" s="1082"/>
      <c r="I15" s="1083"/>
      <c r="J15" s="1084"/>
      <c r="K15" s="203"/>
    </row>
    <row r="16" spans="1:11" ht="15" customHeight="1">
      <c r="A16" s="1081" t="s">
        <v>3885</v>
      </c>
      <c r="B16" s="1082"/>
      <c r="C16" s="1082"/>
      <c r="D16" s="1082"/>
      <c r="E16" s="1082"/>
      <c r="F16" s="1082"/>
      <c r="G16" s="1082"/>
      <c r="H16" s="1082"/>
      <c r="I16" s="1083"/>
      <c r="J16" s="1084"/>
      <c r="K16" s="203"/>
    </row>
    <row r="17" spans="1:11" ht="15" customHeight="1">
      <c r="A17" s="1081" t="s">
        <v>3551</v>
      </c>
      <c r="B17" s="1082"/>
      <c r="C17" s="1082"/>
      <c r="D17" s="1082"/>
      <c r="E17" s="1082"/>
      <c r="F17" s="1082"/>
      <c r="G17" s="1082"/>
      <c r="H17" s="1082"/>
      <c r="I17" s="1083"/>
      <c r="J17" s="1084"/>
      <c r="K17" s="203"/>
    </row>
    <row r="18" spans="1:11" ht="15" customHeight="1">
      <c r="A18" s="1081" t="s">
        <v>205</v>
      </c>
      <c r="B18" s="1082"/>
      <c r="C18" s="1082"/>
      <c r="D18" s="1082"/>
      <c r="E18" s="1082"/>
      <c r="F18" s="1082"/>
      <c r="G18" s="1082"/>
      <c r="H18" s="1082"/>
      <c r="I18" s="1083"/>
      <c r="J18" s="1084"/>
      <c r="K18" s="203"/>
    </row>
    <row r="19" spans="1:11" ht="15" customHeight="1">
      <c r="A19" s="1081" t="s">
        <v>3693</v>
      </c>
      <c r="B19" s="1082"/>
      <c r="C19" s="1082"/>
      <c r="D19" s="1082"/>
      <c r="E19" s="1082"/>
      <c r="F19" s="1082"/>
      <c r="G19" s="1082"/>
      <c r="H19" s="1082"/>
      <c r="I19" s="1083"/>
      <c r="J19" s="1084"/>
      <c r="K19" s="203"/>
    </row>
    <row r="20" spans="1:11" ht="15" customHeight="1">
      <c r="A20" s="1081" t="s">
        <v>71</v>
      </c>
      <c r="B20" s="1082"/>
      <c r="C20" s="1082"/>
      <c r="D20" s="1082"/>
      <c r="E20" s="1082"/>
      <c r="F20" s="1082"/>
      <c r="G20" s="1082"/>
      <c r="H20" s="1082"/>
      <c r="I20" s="1083"/>
      <c r="J20" s="1084"/>
      <c r="K20" s="203"/>
    </row>
    <row r="21" spans="1:11" ht="15" customHeight="1">
      <c r="A21" s="1081" t="s">
        <v>72</v>
      </c>
      <c r="B21" s="1082"/>
      <c r="C21" s="1082"/>
      <c r="D21" s="1082"/>
      <c r="E21" s="1082"/>
      <c r="F21" s="1082"/>
      <c r="G21" s="1082"/>
      <c r="H21" s="1082"/>
      <c r="I21" s="1083"/>
      <c r="J21" s="1084"/>
      <c r="K21" s="203"/>
    </row>
    <row r="22" spans="1:11" ht="15" customHeight="1">
      <c r="A22" s="1081" t="s">
        <v>280</v>
      </c>
      <c r="B22" s="1082"/>
      <c r="C22" s="1082"/>
      <c r="D22" s="1082"/>
      <c r="E22" s="1082"/>
      <c r="F22" s="1082"/>
      <c r="G22" s="1082"/>
      <c r="H22" s="1082"/>
      <c r="I22" s="1083"/>
      <c r="J22" s="1084"/>
      <c r="K22" s="203"/>
    </row>
    <row r="23" spans="1:11" ht="15" customHeight="1">
      <c r="A23" s="1081" t="s">
        <v>3749</v>
      </c>
      <c r="B23" s="1082"/>
      <c r="C23" s="1082"/>
      <c r="D23" s="1082"/>
      <c r="E23" s="1082"/>
      <c r="F23" s="1082"/>
      <c r="G23" s="1082"/>
      <c r="H23" s="1082"/>
      <c r="I23" s="1083"/>
      <c r="J23" s="1084"/>
      <c r="K23" s="203"/>
    </row>
    <row r="24" spans="1:11" ht="24" customHeight="1">
      <c r="A24" s="1081" t="s">
        <v>3750</v>
      </c>
      <c r="B24" s="1082"/>
      <c r="C24" s="1082"/>
      <c r="D24" s="1082"/>
      <c r="E24" s="1082"/>
      <c r="F24" s="1082"/>
      <c r="G24" s="1082"/>
      <c r="H24" s="1082"/>
      <c r="I24" s="1083"/>
      <c r="J24" s="1084"/>
      <c r="K24" s="203"/>
    </row>
    <row r="25" spans="1:11" ht="15" customHeight="1">
      <c r="A25" s="1081" t="s">
        <v>134</v>
      </c>
      <c r="B25" s="1082"/>
      <c r="C25" s="1082"/>
      <c r="D25" s="1082"/>
      <c r="E25" s="1082"/>
      <c r="F25" s="1082"/>
      <c r="G25" s="1082"/>
      <c r="H25" s="1082"/>
      <c r="I25" s="1083"/>
      <c r="J25" s="1084"/>
      <c r="K25" s="203"/>
    </row>
    <row r="26" spans="1:11" ht="15" customHeight="1" thickBot="1">
      <c r="A26" s="1133" t="s">
        <v>73</v>
      </c>
      <c r="B26" s="1134"/>
      <c r="C26" s="1134"/>
      <c r="D26" s="1134"/>
      <c r="E26" s="1134"/>
      <c r="F26" s="1134"/>
      <c r="G26" s="1134"/>
      <c r="H26" s="1134"/>
      <c r="I26" s="1135"/>
      <c r="J26" s="1136"/>
      <c r="K26" s="204">
        <f>SUM(K4:K25)</f>
        <v>0</v>
      </c>
    </row>
    <row r="27" spans="1:11" ht="12" customHeight="1" thickBot="1">
      <c r="A27" s="1093"/>
      <c r="B27" s="1093"/>
      <c r="C27" s="1093"/>
      <c r="D27" s="1093"/>
      <c r="E27" s="1093"/>
      <c r="F27" s="1093"/>
      <c r="G27" s="1093"/>
      <c r="H27" s="1093"/>
      <c r="I27" s="1093"/>
      <c r="J27" s="1093"/>
      <c r="K27" s="1093"/>
    </row>
    <row r="28" spans="1:11" ht="12" customHeight="1" thickBot="1">
      <c r="A28" s="1094"/>
      <c r="B28" s="723"/>
      <c r="C28" s="723"/>
      <c r="D28" s="723"/>
      <c r="E28" s="723"/>
      <c r="F28" s="723"/>
      <c r="G28" s="723"/>
      <c r="H28" s="723"/>
      <c r="I28" s="723"/>
      <c r="J28" s="723"/>
      <c r="K28" s="723"/>
    </row>
    <row r="29" spans="1:11" ht="14.1" customHeight="1">
      <c r="A29" s="1151" t="s">
        <v>3478</v>
      </c>
      <c r="B29" s="927"/>
      <c r="C29" s="1098" t="s">
        <v>3477</v>
      </c>
      <c r="D29" s="1098"/>
      <c r="E29" s="1158"/>
      <c r="F29" s="1158"/>
      <c r="G29" s="1158"/>
      <c r="H29" s="1158"/>
      <c r="I29" s="1158"/>
      <c r="J29" s="1158"/>
      <c r="K29" s="1159"/>
    </row>
    <row r="30" spans="1:11" ht="18" customHeight="1">
      <c r="A30" s="1148"/>
      <c r="B30" s="1149"/>
      <c r="C30" s="1099"/>
      <c r="D30" s="1100"/>
      <c r="E30" s="832"/>
      <c r="F30" s="832"/>
      <c r="G30" s="832"/>
      <c r="H30" s="832"/>
      <c r="I30" s="832"/>
      <c r="J30" s="832"/>
      <c r="K30" s="1150"/>
    </row>
    <row r="31" spans="1:11" ht="14.1" customHeight="1">
      <c r="A31" s="1095" t="s">
        <v>281</v>
      </c>
      <c r="B31" s="1096"/>
      <c r="C31" s="1096"/>
      <c r="D31" s="1096"/>
      <c r="E31" s="1096"/>
      <c r="F31" s="1096"/>
      <c r="G31" s="1096"/>
      <c r="H31" s="1096"/>
      <c r="I31" s="1096"/>
      <c r="J31" s="1096"/>
      <c r="K31" s="1097"/>
    </row>
    <row r="32" spans="1:11" ht="18" customHeight="1">
      <c r="A32" s="1090" t="str">
        <f>+CONCATENATE(ZAKL_DATA!D21," ",ZAKL_DATA!D20," ",ZAKL_DATA!D22)</f>
        <v xml:space="preserve">  </v>
      </c>
      <c r="B32" s="1091"/>
      <c r="C32" s="1091"/>
      <c r="D32" s="1091"/>
      <c r="E32" s="1091"/>
      <c r="F32" s="1091"/>
      <c r="G32" s="1091"/>
      <c r="H32" s="1091"/>
      <c r="I32" s="1091"/>
      <c r="J32" s="1091"/>
      <c r="K32" s="1092"/>
    </row>
    <row r="33" spans="1:11" ht="14.1" customHeight="1">
      <c r="A33" s="1095" t="s">
        <v>34</v>
      </c>
      <c r="B33" s="1096"/>
      <c r="C33" s="1096"/>
      <c r="D33" s="1096"/>
      <c r="E33" s="1096"/>
      <c r="F33" s="1096"/>
      <c r="G33" s="1096"/>
      <c r="H33" s="1096"/>
      <c r="I33" s="1096"/>
      <c r="J33" s="1096"/>
      <c r="K33" s="1097"/>
    </row>
    <row r="34" spans="1:11" ht="18" customHeight="1">
      <c r="A34" s="1090"/>
      <c r="B34" s="1091"/>
      <c r="C34" s="1091"/>
      <c r="D34" s="1091"/>
      <c r="E34" s="1091"/>
      <c r="F34" s="1091"/>
      <c r="G34" s="1091"/>
      <c r="H34" s="1091"/>
      <c r="I34" s="1091"/>
      <c r="J34" s="1091"/>
      <c r="K34" s="1092"/>
    </row>
    <row r="35" spans="1:11" ht="14.1" customHeight="1">
      <c r="A35" s="1147" t="s">
        <v>3694</v>
      </c>
      <c r="B35" s="1096"/>
      <c r="C35" s="1096"/>
      <c r="D35" s="1096"/>
      <c r="E35" s="1096"/>
      <c r="F35" s="1096"/>
      <c r="G35" s="1096"/>
      <c r="H35" s="1096"/>
      <c r="I35" s="1096"/>
      <c r="J35" s="1096"/>
      <c r="K35" s="1097"/>
    </row>
    <row r="36" spans="1:11" ht="14.1" customHeight="1">
      <c r="A36" s="1147" t="s">
        <v>3479</v>
      </c>
      <c r="B36" s="1096"/>
      <c r="C36" s="1096"/>
      <c r="D36" s="1096"/>
      <c r="E36" s="1096"/>
      <c r="F36" s="1096"/>
      <c r="G36" s="1096"/>
      <c r="H36" s="1096"/>
      <c r="I36" s="1096"/>
      <c r="J36" s="1096"/>
      <c r="K36" s="1097"/>
    </row>
    <row r="37" spans="1:11" ht="14.1" customHeight="1">
      <c r="A37" s="1095" t="s">
        <v>282</v>
      </c>
      <c r="B37" s="1096"/>
      <c r="C37" s="1096"/>
      <c r="D37" s="1096"/>
      <c r="E37" s="1096"/>
      <c r="F37" s="1096"/>
      <c r="G37" s="1096"/>
      <c r="H37" s="1096"/>
      <c r="I37" s="1096"/>
      <c r="J37" s="1096"/>
      <c r="K37" s="1097"/>
    </row>
    <row r="38" spans="1:11" ht="18" customHeight="1">
      <c r="A38" s="1090" t="str">
        <f>+CONCATENATE(ZAKL_DATA!D21," ",ZAKL_DATA!D20," ",ZAKL_DATA!D22)</f>
        <v xml:space="preserve">  </v>
      </c>
      <c r="B38" s="1091"/>
      <c r="C38" s="1091"/>
      <c r="D38" s="1091"/>
      <c r="E38" s="1091"/>
      <c r="F38" s="1091"/>
      <c r="G38" s="1091"/>
      <c r="H38" s="1091"/>
      <c r="I38" s="1091"/>
      <c r="J38" s="1091"/>
      <c r="K38" s="1092"/>
    </row>
    <row r="39" spans="1:11" ht="5.0999999999999996" customHeight="1" thickBot="1">
      <c r="A39" s="1144"/>
      <c r="B39" s="1145"/>
      <c r="C39" s="1145"/>
      <c r="D39" s="1145"/>
      <c r="E39" s="1145"/>
      <c r="F39" s="1145"/>
      <c r="G39" s="1145"/>
      <c r="H39" s="1145"/>
      <c r="I39" s="1145"/>
      <c r="J39" s="1145"/>
      <c r="K39" s="1146"/>
    </row>
    <row r="40" spans="1:11" ht="5.0999999999999996" customHeight="1" thickBot="1">
      <c r="A40" s="1165"/>
      <c r="B40" s="1096"/>
      <c r="C40" s="1096"/>
      <c r="D40" s="1096"/>
      <c r="E40" s="1096"/>
      <c r="F40" s="1096"/>
      <c r="G40" s="1096"/>
      <c r="H40" s="1096"/>
      <c r="I40" s="1096"/>
      <c r="J40" s="1096"/>
      <c r="K40" s="1096"/>
    </row>
    <row r="41" spans="1:11" ht="18" customHeight="1">
      <c r="A41" s="1166" t="s">
        <v>3945</v>
      </c>
      <c r="B41" s="1167"/>
      <c r="C41" s="1167"/>
      <c r="D41" s="1167"/>
      <c r="E41" s="1167"/>
      <c r="F41" s="1167"/>
      <c r="G41" s="1167"/>
      <c r="H41" s="1167"/>
      <c r="I41" s="1167"/>
      <c r="J41" s="1167"/>
      <c r="K41" s="1168"/>
    </row>
    <row r="42" spans="1:11" ht="21.75" customHeight="1">
      <c r="A42" s="1163" t="s">
        <v>349</v>
      </c>
      <c r="B42" s="1164"/>
      <c r="C42" s="1120" t="s">
        <v>3480</v>
      </c>
      <c r="D42" s="1120"/>
      <c r="E42" s="1120"/>
      <c r="F42" s="1120"/>
      <c r="G42" s="1160" t="s">
        <v>284</v>
      </c>
      <c r="H42" s="1161"/>
      <c r="I42" s="1161"/>
      <c r="J42" s="1161"/>
      <c r="K42" s="1162"/>
    </row>
    <row r="43" spans="1:11" ht="18" customHeight="1">
      <c r="A43" s="1171">
        <f ca="1">+TODAY()</f>
        <v>45705</v>
      </c>
      <c r="B43" s="1172"/>
      <c r="C43" s="1120"/>
      <c r="D43" s="1120"/>
      <c r="E43" s="1120"/>
      <c r="F43" s="1120"/>
      <c r="G43" s="1114"/>
      <c r="H43" s="1115"/>
      <c r="I43" s="1115"/>
      <c r="J43" s="1115"/>
      <c r="K43" s="1116"/>
    </row>
    <row r="44" spans="1:11" ht="18" customHeight="1">
      <c r="A44" s="1169"/>
      <c r="B44" s="1170"/>
      <c r="C44" s="1120"/>
      <c r="D44" s="1120"/>
      <c r="E44" s="1120"/>
      <c r="F44" s="1120"/>
      <c r="G44" s="1117"/>
      <c r="H44" s="1118"/>
      <c r="I44" s="1118"/>
      <c r="J44" s="1118"/>
      <c r="K44" s="1119"/>
    </row>
    <row r="45" spans="1:11" ht="5.0999999999999996" customHeight="1" thickBot="1">
      <c r="A45" s="1125"/>
      <c r="B45" s="794"/>
      <c r="C45" s="794"/>
      <c r="D45" s="794"/>
      <c r="E45" s="794"/>
      <c r="F45" s="794"/>
      <c r="G45" s="794"/>
      <c r="H45" s="794"/>
      <c r="I45" s="794"/>
      <c r="J45" s="794"/>
      <c r="K45" s="1126"/>
    </row>
    <row r="46" spans="1:11" ht="5.0999999999999996" customHeight="1">
      <c r="A46" s="795"/>
      <c r="B46" s="804"/>
      <c r="C46" s="804"/>
      <c r="D46" s="804"/>
      <c r="E46" s="804"/>
      <c r="F46" s="804"/>
      <c r="G46" s="804"/>
      <c r="H46" s="804"/>
      <c r="I46" s="804"/>
      <c r="J46" s="804"/>
      <c r="K46" s="804"/>
    </row>
    <row r="47" spans="1:11" s="20" customFormat="1" ht="14.1" customHeight="1">
      <c r="A47" s="859"/>
      <c r="B47" s="723"/>
      <c r="C47" s="723"/>
      <c r="D47" s="723"/>
      <c r="E47" s="723"/>
      <c r="F47" s="1103" t="s">
        <v>236</v>
      </c>
      <c r="G47" s="767"/>
      <c r="H47" s="767"/>
      <c r="I47" s="767"/>
      <c r="J47" s="767"/>
      <c r="K47" s="768"/>
    </row>
    <row r="48" spans="1:11" s="20" customFormat="1" ht="9.9499999999999993" customHeight="1">
      <c r="A48" s="1157" t="s">
        <v>129</v>
      </c>
      <c r="B48" s="723"/>
      <c r="C48" s="723"/>
      <c r="D48" s="723"/>
      <c r="E48" s="723"/>
      <c r="F48" s="769"/>
      <c r="G48" s="723"/>
      <c r="H48" s="723"/>
      <c r="I48" s="723"/>
      <c r="J48" s="723"/>
      <c r="K48" s="749"/>
    </row>
    <row r="49" spans="1:11" s="20" customFormat="1" ht="18" customHeight="1">
      <c r="A49" s="1156" t="s">
        <v>3481</v>
      </c>
      <c r="B49" s="802"/>
      <c r="C49" s="802"/>
      <c r="D49" s="802"/>
      <c r="E49" s="802"/>
      <c r="F49" s="769"/>
      <c r="G49" s="723"/>
      <c r="H49" s="723"/>
      <c r="I49" s="723"/>
      <c r="J49" s="723"/>
      <c r="K49" s="749"/>
    </row>
    <row r="50" spans="1:11" s="20" customFormat="1" ht="18" customHeight="1">
      <c r="A50" s="1085" t="s">
        <v>74</v>
      </c>
      <c r="B50" s="1086"/>
      <c r="C50" s="1086"/>
      <c r="D50" s="1086"/>
      <c r="E50" s="1086"/>
      <c r="F50" s="769"/>
      <c r="G50" s="723"/>
      <c r="H50" s="723"/>
      <c r="I50" s="723"/>
      <c r="J50" s="723"/>
      <c r="K50" s="1104"/>
    </row>
    <row r="51" spans="1:11" s="20" customFormat="1" ht="18" customHeight="1">
      <c r="A51" s="1101" t="s">
        <v>3795</v>
      </c>
      <c r="B51" s="1102"/>
      <c r="C51" s="1102"/>
      <c r="D51" s="1102"/>
      <c r="E51" s="1102"/>
      <c r="F51" s="770"/>
      <c r="G51" s="771"/>
      <c r="H51" s="771"/>
      <c r="I51" s="771"/>
      <c r="J51" s="771"/>
      <c r="K51" s="772"/>
    </row>
    <row r="52" spans="1:11" s="20" customFormat="1" ht="5.0999999999999996" customHeight="1" thickBot="1">
      <c r="A52" s="826"/>
      <c r="B52" s="1132"/>
      <c r="C52" s="1132"/>
      <c r="D52" s="1132"/>
      <c r="E52" s="1132"/>
      <c r="F52" s="1132"/>
      <c r="G52" s="1132"/>
      <c r="H52" s="1132"/>
      <c r="I52" s="1132"/>
      <c r="J52" s="1132"/>
      <c r="K52" s="1132"/>
    </row>
    <row r="53" spans="1:11" s="20" customFormat="1" ht="18" customHeight="1">
      <c r="A53" s="1129" t="s">
        <v>3482</v>
      </c>
      <c r="B53" s="1130"/>
      <c r="C53" s="1130"/>
      <c r="D53" s="1130"/>
      <c r="E53" s="1130"/>
      <c r="F53" s="1130"/>
      <c r="G53" s="1130"/>
      <c r="H53" s="1130"/>
      <c r="I53" s="1130"/>
      <c r="J53" s="1130"/>
      <c r="K53" s="1131"/>
    </row>
    <row r="54" spans="1:11" s="20" customFormat="1" ht="18" customHeight="1">
      <c r="A54" s="1127" t="s">
        <v>3946</v>
      </c>
      <c r="B54" s="1122"/>
      <c r="C54" s="1122"/>
      <c r="D54" s="1122"/>
      <c r="E54" s="1122"/>
      <c r="F54" s="1122"/>
      <c r="G54" s="1122"/>
      <c r="H54" s="1122"/>
      <c r="I54" s="1122"/>
      <c r="J54" s="1122"/>
      <c r="K54" s="1128"/>
    </row>
    <row r="55" spans="1:11" s="20" customFormat="1" ht="18" customHeight="1">
      <c r="A55" s="1127" t="s">
        <v>167</v>
      </c>
      <c r="B55" s="723"/>
      <c r="C55" s="723"/>
      <c r="D55" s="1123">
        <f>MAX(-'DAP3'!D48,-'DAP3'!D35,0)</f>
        <v>0</v>
      </c>
      <c r="E55" s="1087"/>
      <c r="F55" s="1087"/>
      <c r="G55" s="1087"/>
      <c r="H55" s="1087"/>
      <c r="I55" s="1087"/>
      <c r="J55" s="1088"/>
      <c r="K55" s="100" t="s">
        <v>36</v>
      </c>
    </row>
    <row r="56" spans="1:11" s="20" customFormat="1" ht="18" customHeight="1">
      <c r="A56" s="1127" t="s">
        <v>3483</v>
      </c>
      <c r="B56" s="723"/>
      <c r="C56" s="1089" t="str">
        <f>IF(D55=0," ",+CONCATENATE(ZAKL_DATA!B16," ",ZAKL_DATA!B17,", ",ZAKL_DATA!B18))</f>
        <v xml:space="preserve"> </v>
      </c>
      <c r="D56" s="1088"/>
      <c r="E56" s="1088"/>
      <c r="F56" s="1088"/>
      <c r="G56" s="1088"/>
      <c r="H56" s="1088"/>
      <c r="I56" s="1088"/>
      <c r="J56" s="1088"/>
      <c r="K56" s="100"/>
    </row>
    <row r="57" spans="1:11" s="20" customFormat="1" ht="18" customHeight="1">
      <c r="A57" s="99" t="s">
        <v>3726</v>
      </c>
      <c r="B57" s="73"/>
      <c r="C57" s="1087" t="str">
        <f>IF(D55=0," ",+CONCATENATE(ZAKL_DATA!B34))</f>
        <v xml:space="preserve"> </v>
      </c>
      <c r="D57" s="1088"/>
      <c r="E57" s="1088"/>
      <c r="F57" s="256" t="s">
        <v>219</v>
      </c>
      <c r="G57" s="1087" t="str">
        <f>IF(D55=0," ",+CONCATENATE(ZAKL_DATA!B32))</f>
        <v xml:space="preserve"> </v>
      </c>
      <c r="H57" s="1087"/>
      <c r="I57" s="1087"/>
      <c r="J57" s="1087"/>
      <c r="K57" s="100"/>
    </row>
    <row r="58" spans="1:11" s="20" customFormat="1" ht="18" customHeight="1">
      <c r="A58" s="99" t="s">
        <v>35</v>
      </c>
      <c r="B58" s="1121" t="str">
        <f>IF(D55=0," ",+CONCATENATE(ZAKL_DATA!B33))</f>
        <v xml:space="preserve"> </v>
      </c>
      <c r="C58" s="1121"/>
      <c r="D58" s="1121"/>
      <c r="E58" s="1122" t="s">
        <v>221</v>
      </c>
      <c r="F58" s="1122"/>
      <c r="G58" s="1122"/>
      <c r="H58" s="1124"/>
      <c r="I58" s="1124"/>
      <c r="J58" s="1124"/>
      <c r="K58" s="100"/>
    </row>
    <row r="59" spans="1:11" s="20" customFormat="1" ht="18" customHeight="1">
      <c r="A59" s="99" t="s">
        <v>199</v>
      </c>
      <c r="B59" s="1112" t="str">
        <f>IF(D55=0," ",+CONCATENATE('DAP1'!B28," ",'DAP1'!J28))</f>
        <v xml:space="preserve"> </v>
      </c>
      <c r="C59" s="1112"/>
      <c r="D59" s="1113" t="s">
        <v>3484</v>
      </c>
      <c r="E59" s="723"/>
      <c r="F59" s="723"/>
      <c r="G59" s="723"/>
      <c r="H59" s="1112" t="s">
        <v>195</v>
      </c>
      <c r="I59" s="1112"/>
      <c r="J59" s="1112"/>
      <c r="K59" s="100"/>
    </row>
    <row r="60" spans="1:11" s="20" customFormat="1" ht="36" customHeight="1" thickBot="1">
      <c r="A60" s="1105" t="str">
        <f>CONCATENATE(+'DAP1'!B31,", dne ")</f>
        <v xml:space="preserve">0, dne </v>
      </c>
      <c r="B60" s="1106"/>
      <c r="C60" s="506">
        <f ca="1">+TODAY()</f>
        <v>45705</v>
      </c>
      <c r="D60" s="1107" t="s">
        <v>3743</v>
      </c>
      <c r="E60" s="1108"/>
      <c r="F60" s="1109"/>
      <c r="G60" s="1110"/>
      <c r="H60" s="1110"/>
      <c r="I60" s="1110"/>
      <c r="J60" s="1110"/>
      <c r="K60" s="1111"/>
    </row>
    <row r="61" spans="1:11">
      <c r="A61" s="1153" t="str">
        <f>+'DAP1'!A46:L46</f>
        <v>Formulář zpracovala ASPEKT HM, daňová, účetní a auditorská kancelář, www.danovapriznani.cz, business.center.cz</v>
      </c>
      <c r="B61" s="1154"/>
      <c r="C61" s="1154"/>
      <c r="D61" s="1154"/>
      <c r="E61" s="1154"/>
      <c r="F61" s="1154"/>
      <c r="G61" s="1154"/>
      <c r="H61" s="1154"/>
      <c r="I61" s="1154"/>
      <c r="J61" s="1154"/>
      <c r="K61" s="1155"/>
    </row>
    <row r="62" spans="1:11">
      <c r="A62" s="972">
        <v>4</v>
      </c>
      <c r="B62" s="972"/>
      <c r="C62" s="972"/>
      <c r="D62" s="972"/>
      <c r="E62" s="972"/>
      <c r="F62" s="972"/>
      <c r="G62" s="972"/>
      <c r="H62" s="972"/>
      <c r="I62" s="972"/>
      <c r="J62" s="972"/>
      <c r="K62" s="1152"/>
    </row>
  </sheetData>
  <sheetProtection algorithmName="SHA-512" hashValue="MDdPfjFP2ck4ngQYeVdeQkYK3fR+moFR7KTiPNQVxpqc9tBbrdDRctmURQ4Vlc3DsWqPsQ3zFCEd7aV56JW7qQ==" saltValue="QDNmDnLHa+9Xjw2G9KHQp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G18" sqref="G18"/>
    </sheetView>
  </sheetViews>
  <sheetFormatPr defaultColWidth="9.140625" defaultRowHeight="12.75"/>
  <cols>
    <col min="1" max="1" width="37.140625" style="43" customWidth="1"/>
    <col min="2" max="3" width="29.85546875" style="43" customWidth="1"/>
    <col min="4" max="16384" width="9.140625" style="43"/>
  </cols>
  <sheetData>
    <row r="1" spans="1:5">
      <c r="A1" s="1173" t="s">
        <v>3525</v>
      </c>
      <c r="B1" s="1173"/>
      <c r="C1" s="1173"/>
    </row>
    <row r="2" spans="1:5" ht="18">
      <c r="A2" s="1178" t="s">
        <v>232</v>
      </c>
      <c r="B2" s="1178"/>
      <c r="C2" s="1178"/>
      <c r="D2" s="44"/>
      <c r="E2" s="44"/>
    </row>
    <row r="3" spans="1:5" ht="15.75">
      <c r="A3" s="1179" t="s">
        <v>3947</v>
      </c>
      <c r="B3" s="1179"/>
      <c r="C3" s="1179"/>
      <c r="D3" s="44"/>
      <c r="E3" s="44"/>
    </row>
    <row r="4" spans="1:5">
      <c r="A4" s="1180"/>
      <c r="B4" s="1180"/>
      <c r="C4" s="1180"/>
      <c r="D4" s="44"/>
      <c r="E4" s="44"/>
    </row>
    <row r="5" spans="1:5" ht="16.5" thickBot="1">
      <c r="A5" s="45" t="s">
        <v>8</v>
      </c>
      <c r="B5" s="1175" t="str">
        <f>+CONCATENATE(ZAKL_DATA!B5," ",ZAKL_DATA!B4," ",ZAKL_DATA!B7)</f>
        <v xml:space="preserve">  </v>
      </c>
      <c r="C5" s="1176"/>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81"/>
      <c r="B26" s="830"/>
      <c r="C26" s="830"/>
      <c r="D26" s="44"/>
      <c r="E26" s="44"/>
    </row>
    <row r="27" spans="1:5" ht="15.95" customHeight="1" thickBot="1">
      <c r="A27" s="1177" t="s">
        <v>19</v>
      </c>
      <c r="B27" s="794"/>
      <c r="C27" s="794"/>
      <c r="D27" s="44"/>
      <c r="E27" s="44"/>
    </row>
    <row r="28" spans="1:5" ht="15.95" customHeight="1" thickBot="1">
      <c r="A28" s="46" t="s">
        <v>141</v>
      </c>
      <c r="B28" s="54"/>
      <c r="C28" s="55" t="s">
        <v>11</v>
      </c>
    </row>
    <row r="29" spans="1:5" ht="15.95" customHeight="1">
      <c r="A29" s="49" t="s">
        <v>20</v>
      </c>
      <c r="B29" s="56"/>
      <c r="C29" s="150">
        <v>0</v>
      </c>
    </row>
    <row r="30" spans="1:5" ht="15.95" customHeight="1">
      <c r="A30" s="50" t="s">
        <v>21</v>
      </c>
      <c r="B30" s="57"/>
      <c r="C30" s="151">
        <v>0</v>
      </c>
    </row>
    <row r="31" spans="1:5" ht="15.95" customHeight="1">
      <c r="A31" s="50" t="s">
        <v>22</v>
      </c>
      <c r="B31" s="57"/>
      <c r="C31" s="151">
        <v>0</v>
      </c>
    </row>
    <row r="32" spans="1:5"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c r="A49" s="1174" t="str">
        <f>+'DAP1'!A46:L46</f>
        <v>Formulář zpracovala ASPEKT HM, daňová, účetní a auditorská kancelář, www.danovapriznani.cz, business.center.cz</v>
      </c>
      <c r="B49" s="885"/>
      <c r="C49" s="88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O17" sqref="O1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98" t="s">
        <v>288</v>
      </c>
      <c r="B1" s="1199"/>
      <c r="C1" s="1199"/>
      <c r="D1" s="1199"/>
      <c r="E1" s="1199"/>
      <c r="F1" s="1199"/>
      <c r="G1" s="1200"/>
      <c r="H1" s="248" t="s">
        <v>37</v>
      </c>
      <c r="I1" s="1182" t="str">
        <f>'DAP1'!A9</f>
        <v/>
      </c>
      <c r="J1" s="1183"/>
      <c r="K1" s="923"/>
    </row>
    <row r="2" spans="1:50" ht="26.25" customHeight="1">
      <c r="A2" s="1197" t="s">
        <v>3948</v>
      </c>
      <c r="B2" s="1197"/>
      <c r="C2" s="1197"/>
      <c r="D2" s="1197"/>
      <c r="E2" s="1197"/>
      <c r="F2" s="1197"/>
      <c r="G2" s="723"/>
      <c r="H2" s="1205"/>
      <c r="I2" s="1205"/>
      <c r="J2" s="1205"/>
      <c r="K2" s="1205"/>
    </row>
    <row r="3" spans="1:50" ht="36" customHeight="1">
      <c r="A3" s="1186" t="s">
        <v>164</v>
      </c>
      <c r="B3" s="1187"/>
      <c r="C3" s="1187"/>
      <c r="D3" s="1187"/>
      <c r="E3" s="1187"/>
      <c r="F3" s="1187"/>
      <c r="G3" s="1187"/>
      <c r="H3" s="1187"/>
      <c r="I3" s="1187"/>
      <c r="J3" s="1187"/>
      <c r="K3" s="1187"/>
    </row>
    <row r="4" spans="1:50" ht="15.95" customHeight="1">
      <c r="A4" s="1201" t="s">
        <v>3485</v>
      </c>
      <c r="B4" s="723"/>
      <c r="C4" s="723"/>
      <c r="D4" s="723"/>
      <c r="E4" s="723"/>
      <c r="F4" s="723"/>
      <c r="G4" s="723"/>
      <c r="H4" s="723"/>
      <c r="I4" s="723"/>
      <c r="J4" s="723"/>
      <c r="K4" s="723"/>
    </row>
    <row r="5" spans="1:50" ht="15.95" customHeight="1">
      <c r="A5" s="1094" t="s">
        <v>3486</v>
      </c>
      <c r="B5" s="1202"/>
      <c r="C5" s="1202"/>
      <c r="D5" s="1202"/>
      <c r="E5" s="1202"/>
      <c r="F5" s="1202"/>
      <c r="G5" s="1202"/>
      <c r="H5" s="1202"/>
      <c r="I5" s="1202"/>
      <c r="J5" s="1202"/>
      <c r="K5" s="1202"/>
    </row>
    <row r="6" spans="1:50" ht="9.9499999999999993" customHeight="1">
      <c r="A6" s="1203" t="s">
        <v>253</v>
      </c>
      <c r="B6" s="1204"/>
      <c r="C6" s="1204"/>
      <c r="D6" s="1204"/>
      <c r="E6" s="1204"/>
      <c r="F6" s="1204"/>
      <c r="G6" s="1204"/>
      <c r="H6" s="1204"/>
      <c r="I6" s="1204"/>
      <c r="J6" s="1204"/>
      <c r="K6" s="1204"/>
    </row>
    <row r="7" spans="1:50" ht="8.1" customHeight="1" thickBot="1">
      <c r="A7" s="1203"/>
      <c r="B7" s="1204"/>
      <c r="C7" s="1204"/>
      <c r="D7" s="1204"/>
      <c r="E7" s="1204"/>
      <c r="F7" s="1204"/>
      <c r="G7" s="1204"/>
      <c r="H7" s="1204"/>
      <c r="I7" s="1204"/>
      <c r="J7" s="1204"/>
      <c r="K7" s="1204"/>
    </row>
    <row r="8" spans="1:50" s="103" customFormat="1" ht="24" customHeight="1" thickBot="1">
      <c r="A8" s="1184" t="s">
        <v>200</v>
      </c>
      <c r="B8" s="1185"/>
      <c r="C8" s="88"/>
      <c r="D8" s="101"/>
      <c r="E8" s="1184" t="s">
        <v>233</v>
      </c>
      <c r="F8" s="1190"/>
      <c r="G8" s="88" t="s">
        <v>248</v>
      </c>
      <c r="H8" s="101"/>
      <c r="I8" s="1184" t="s">
        <v>293</v>
      </c>
      <c r="J8" s="920"/>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750"/>
      <c r="B9" s="750"/>
      <c r="C9" s="750"/>
      <c r="D9" s="750"/>
      <c r="E9" s="750"/>
      <c r="F9" s="750"/>
      <c r="G9" s="750"/>
      <c r="H9" s="750"/>
      <c r="I9" s="750"/>
      <c r="J9" s="750"/>
      <c r="K9" s="750"/>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50" ht="12" customHeight="1">
      <c r="A10" s="1191"/>
      <c r="B10" s="1192"/>
      <c r="C10" s="1192"/>
      <c r="D10" s="1192"/>
      <c r="E10" s="1193"/>
      <c r="F10" s="1194" t="s">
        <v>144</v>
      </c>
      <c r="G10" s="1195"/>
      <c r="H10" s="1196"/>
      <c r="I10" s="1209" t="s">
        <v>152</v>
      </c>
      <c r="J10" s="1210"/>
      <c r="K10" s="976"/>
    </row>
    <row r="11" spans="1:50" ht="18" customHeight="1">
      <c r="A11" s="18">
        <v>101</v>
      </c>
      <c r="B11" s="947" t="s">
        <v>254</v>
      </c>
      <c r="C11" s="947"/>
      <c r="D11" s="947"/>
      <c r="E11" s="1069"/>
      <c r="F11" s="1003">
        <f>+IF(OR(EXACT(C8,"X"),EXACT(C8,"x")),CEILING(ZAV!C34,1)-ZAV!C32,+IF(OR(EXACT(K8,"X"),EXACT(K8,"x")),+F35,0))</f>
        <v>0</v>
      </c>
      <c r="G11" s="1188"/>
      <c r="H11" s="1189"/>
      <c r="I11" s="1206"/>
      <c r="J11" s="1207"/>
      <c r="K11" s="1208"/>
    </row>
    <row r="12" spans="1:50" ht="18" customHeight="1">
      <c r="A12" s="18">
        <v>102</v>
      </c>
      <c r="B12" s="947" t="s">
        <v>255</v>
      </c>
      <c r="C12" s="947"/>
      <c r="D12" s="947"/>
      <c r="E12" s="1069"/>
      <c r="F12" s="1003">
        <f>+IF(OR(EXACT(C8,"X"),EXACT(C8,"x")),CEILING(ZAV!C46,1),+IF(OR(EXACT(K8,"X"),EXACT(K8,"x")),+H35,0))</f>
        <v>0</v>
      </c>
      <c r="G12" s="1188"/>
      <c r="H12" s="1189"/>
      <c r="I12" s="1206"/>
      <c r="J12" s="1207"/>
      <c r="K12" s="1208"/>
    </row>
    <row r="13" spans="1:50" ht="18" customHeight="1">
      <c r="A13" s="18">
        <v>103</v>
      </c>
      <c r="B13" s="947" t="s">
        <v>166</v>
      </c>
      <c r="C13" s="947"/>
      <c r="D13" s="947"/>
      <c r="E13" s="1069"/>
      <c r="F13" s="1214"/>
      <c r="G13" s="1215"/>
      <c r="H13" s="1216"/>
      <c r="I13" s="1206"/>
      <c r="J13" s="1207"/>
      <c r="K13" s="1208"/>
    </row>
    <row r="14" spans="1:50" ht="24" customHeight="1">
      <c r="A14" s="435">
        <v>104</v>
      </c>
      <c r="B14" s="935" t="s">
        <v>3487</v>
      </c>
      <c r="C14" s="973"/>
      <c r="D14" s="973"/>
      <c r="E14" s="974"/>
      <c r="F14" s="1003">
        <f>+F11-F12</f>
        <v>0</v>
      </c>
      <c r="G14" s="1188"/>
      <c r="H14" s="1189"/>
      <c r="I14" s="1206"/>
      <c r="J14" s="1207"/>
      <c r="K14" s="1208"/>
    </row>
    <row r="15" spans="1:50" ht="45" customHeight="1">
      <c r="A15" s="15">
        <v>105</v>
      </c>
      <c r="B15" s="935" t="s">
        <v>39</v>
      </c>
      <c r="C15" s="935"/>
      <c r="D15" s="935"/>
      <c r="E15" s="1002"/>
      <c r="F15" s="1211">
        <f>+SUM('1Př2'!F20:G23)</f>
        <v>0</v>
      </c>
      <c r="G15" s="1212"/>
      <c r="H15" s="1213"/>
      <c r="I15" s="1206"/>
      <c r="J15" s="1207"/>
      <c r="K15" s="1208"/>
    </row>
    <row r="16" spans="1:50" ht="45" customHeight="1">
      <c r="A16" s="436">
        <v>106</v>
      </c>
      <c r="B16" s="935" t="s">
        <v>38</v>
      </c>
      <c r="C16" s="935"/>
      <c r="D16" s="935"/>
      <c r="E16" s="1002"/>
      <c r="F16" s="1211">
        <f>+SUM('1Př2'!F26:G29)</f>
        <v>0</v>
      </c>
      <c r="G16" s="1212"/>
      <c r="H16" s="1213"/>
      <c r="I16" s="1206"/>
      <c r="J16" s="1207"/>
      <c r="K16" s="1208"/>
    </row>
    <row r="17" spans="1:50" ht="48" customHeight="1">
      <c r="A17" s="15">
        <v>107</v>
      </c>
      <c r="B17" s="935" t="s">
        <v>3491</v>
      </c>
      <c r="C17" s="973"/>
      <c r="D17" s="973"/>
      <c r="E17" s="974"/>
      <c r="F17" s="1003">
        <f>FLOOR(+F11*('1Př2'!G39+'1Př2'!G40),1)</f>
        <v>0</v>
      </c>
      <c r="G17" s="1188"/>
      <c r="H17" s="1189"/>
      <c r="I17" s="1206"/>
      <c r="J17" s="1207"/>
      <c r="K17" s="1208"/>
    </row>
    <row r="18" spans="1:50" s="1" customFormat="1" ht="48" customHeight="1">
      <c r="A18" s="15">
        <v>108</v>
      </c>
      <c r="B18" s="1076" t="s">
        <v>3490</v>
      </c>
      <c r="C18" s="1226"/>
      <c r="D18" s="1226"/>
      <c r="E18" s="1227"/>
      <c r="F18" s="1003">
        <f>FLOOR(+F12*('1Př2'!G39+'1Př2'!G40),1)</f>
        <v>0</v>
      </c>
      <c r="G18" s="1188"/>
      <c r="H18" s="1189"/>
      <c r="I18" s="1206"/>
      <c r="J18" s="1207"/>
      <c r="K18" s="120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76" t="s">
        <v>3488</v>
      </c>
      <c r="C19" s="1226"/>
      <c r="D19" s="1226"/>
      <c r="E19" s="1227"/>
      <c r="F19" s="1003">
        <v>0</v>
      </c>
      <c r="G19" s="1188"/>
      <c r="H19" s="1189"/>
      <c r="I19" s="1206"/>
      <c r="J19" s="1207"/>
      <c r="K19" s="1208"/>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76" t="s">
        <v>3489</v>
      </c>
      <c r="C20" s="1226"/>
      <c r="D20" s="1226"/>
      <c r="E20" s="1227"/>
      <c r="F20" s="1003">
        <v>0</v>
      </c>
      <c r="G20" s="1188"/>
      <c r="H20" s="1189"/>
      <c r="I20" s="1206"/>
      <c r="J20" s="1207"/>
      <c r="K20" s="120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47" t="s">
        <v>166</v>
      </c>
      <c r="C21" s="947"/>
      <c r="D21" s="947"/>
      <c r="E21" s="1069"/>
      <c r="F21" s="1214"/>
      <c r="G21" s="1215"/>
      <c r="H21" s="1216"/>
      <c r="I21" s="1206"/>
      <c r="J21" s="1207"/>
      <c r="K21" s="120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76" t="s">
        <v>165</v>
      </c>
      <c r="C22" s="1226"/>
      <c r="D22" s="1226"/>
      <c r="E22" s="1227"/>
      <c r="F22" s="996">
        <v>0</v>
      </c>
      <c r="G22" s="1188"/>
      <c r="H22" s="1189"/>
      <c r="I22" s="1235"/>
      <c r="J22" s="1207"/>
      <c r="K22" s="120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71" t="s">
        <v>3796</v>
      </c>
      <c r="C23" s="1241"/>
      <c r="D23" s="1241"/>
      <c r="E23" s="1242"/>
      <c r="F23" s="939">
        <f>+F14+F15-F16-F17+F18+F19-F20-F21+F22</f>
        <v>0</v>
      </c>
      <c r="G23" s="1228"/>
      <c r="H23" s="1229"/>
      <c r="I23" s="1236"/>
      <c r="J23" s="1237"/>
      <c r="K23" s="123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20" t="s">
        <v>256</v>
      </c>
      <c r="B24" s="1221"/>
      <c r="C24" s="1221"/>
      <c r="D24" s="1221"/>
      <c r="E24" s="1221"/>
      <c r="F24" s="1221"/>
      <c r="G24" s="1221"/>
      <c r="H24" s="1221"/>
      <c r="I24" s="1221"/>
      <c r="J24" s="1221"/>
      <c r="K24" s="12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22" t="s">
        <v>294</v>
      </c>
      <c r="B25" s="1223"/>
      <c r="C25" s="1223"/>
      <c r="D25" s="1223"/>
      <c r="E25" s="1223"/>
      <c r="F25" s="1223"/>
      <c r="G25" s="1223"/>
      <c r="H25" s="1223"/>
      <c r="I25" s="1223"/>
      <c r="J25" s="1223"/>
      <c r="K25" s="122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24" t="s">
        <v>235</v>
      </c>
      <c r="B26" s="1149"/>
      <c r="C26" s="1149"/>
      <c r="D26" s="1149"/>
      <c r="E26" s="1224" t="s">
        <v>148</v>
      </c>
      <c r="F26" s="1225"/>
      <c r="G26" s="1149"/>
      <c r="H26" s="1149"/>
      <c r="I26" s="1239" t="s">
        <v>75</v>
      </c>
      <c r="J26" s="1239"/>
      <c r="K26" s="124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17">
        <v>0</v>
      </c>
      <c r="B27" s="1218"/>
      <c r="C27" s="1219"/>
      <c r="D27" s="136"/>
      <c r="E27" s="1217">
        <f>+CEILING(ZAV!C43,1)</f>
        <v>0</v>
      </c>
      <c r="F27" s="1243"/>
      <c r="G27" s="1219"/>
      <c r="H27" s="136"/>
      <c r="I27" s="1217">
        <v>0</v>
      </c>
      <c r="J27" s="1230"/>
      <c r="K27" s="123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22" t="s">
        <v>269</v>
      </c>
      <c r="B28" s="1255"/>
      <c r="C28" s="1255"/>
      <c r="D28" s="1255"/>
      <c r="E28" s="1256" t="s">
        <v>270</v>
      </c>
      <c r="F28" s="1222"/>
      <c r="G28" s="862"/>
      <c r="H28" s="862"/>
      <c r="I28" s="862"/>
      <c r="J28" s="862"/>
      <c r="K28" s="86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9" t="s">
        <v>3492</v>
      </c>
      <c r="B29" s="1240"/>
      <c r="C29" s="1240"/>
      <c r="D29" s="1240"/>
      <c r="E29" s="1257"/>
      <c r="F29" s="1261" t="s">
        <v>141</v>
      </c>
      <c r="G29" s="1261"/>
      <c r="H29" s="1261" t="s">
        <v>142</v>
      </c>
      <c r="I29" s="1261"/>
      <c r="J29" s="1261" t="s">
        <v>168</v>
      </c>
      <c r="K29" s="126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8" t="str">
        <f>CONCATENATE(ZAKL_DATA!B29)</f>
        <v/>
      </c>
      <c r="B30" s="1259"/>
      <c r="C30" s="1259"/>
      <c r="D30" s="1260"/>
      <c r="E30" s="337">
        <v>0</v>
      </c>
      <c r="F30" s="1247">
        <f>+IF(OR(EXACT(K8,"X"),EXACT(K8,"x")),F11,IF(OR(EXACT(C8,"X"),EXACT(C8,"x")),CEILING(ZAV!C34,1)-ZAV!C32,0))</f>
        <v>0</v>
      </c>
      <c r="G30" s="1248"/>
      <c r="H30" s="1247">
        <f>+IF(OR(EXACT(C8,"X"),EXACT(C8,"x")),CEILING(ZAV!C46,1),IF(OR(EXACT(K8,"X"),EXACT(K8,"x")),MIN(2000000*E30,CEILING(+E30*F30,1)),0))</f>
        <v>0</v>
      </c>
      <c r="I30" s="1248"/>
      <c r="J30" s="1251"/>
      <c r="K30" s="125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61" t="s">
        <v>271</v>
      </c>
      <c r="B31" s="1244"/>
      <c r="C31" s="1244"/>
      <c r="D31" s="1244"/>
      <c r="E31" s="1244"/>
      <c r="F31" s="1244"/>
      <c r="G31" s="1244"/>
      <c r="H31" s="1244"/>
      <c r="I31" s="1244"/>
      <c r="J31" s="1244"/>
      <c r="K31" s="124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3"/>
      <c r="B32" s="1254"/>
      <c r="C32" s="1254"/>
      <c r="D32" s="1254"/>
      <c r="E32" s="336">
        <v>0</v>
      </c>
      <c r="F32" s="1249">
        <v>0</v>
      </c>
      <c r="G32" s="1250"/>
      <c r="H32" s="1249">
        <f>+IF(OR(EXACT(K8,"X"),EXACT(K8,"x")),MIN(2000000*E32,CEILING(+E32*F32,1)),0)</f>
        <v>0</v>
      </c>
      <c r="I32" s="1250"/>
      <c r="J32" s="1245"/>
      <c r="K32" s="124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2"/>
      <c r="B33" s="1263"/>
      <c r="C33" s="1263"/>
      <c r="D33" s="1263"/>
      <c r="E33" s="334">
        <v>0</v>
      </c>
      <c r="F33" s="1264">
        <v>0</v>
      </c>
      <c r="G33" s="1265"/>
      <c r="H33" s="1264">
        <f>+IF(OR(EXACT(K8,"X"),EXACT(K8,"x")),MIN(2000000*E33,CEILING(+E33*F33,1)),0)</f>
        <v>0</v>
      </c>
      <c r="I33" s="1265"/>
      <c r="J33" s="1266"/>
      <c r="K33" s="126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2"/>
      <c r="B34" s="1263"/>
      <c r="C34" s="1263"/>
      <c r="D34" s="1263"/>
      <c r="E34" s="334">
        <v>0</v>
      </c>
      <c r="F34" s="1264">
        <v>0</v>
      </c>
      <c r="G34" s="1265"/>
      <c r="H34" s="1264">
        <f>+IF(OR(EXACT(K8,"X"),EXACT(K8,"x")),MIN(2000000*E34,CEILING(+E34*F34,1)),0)</f>
        <v>0</v>
      </c>
      <c r="I34" s="1265"/>
      <c r="J34" s="1266"/>
      <c r="K34" s="126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8" t="s">
        <v>58</v>
      </c>
      <c r="B35" s="1269"/>
      <c r="C35" s="1269"/>
      <c r="D35" s="1269"/>
      <c r="E35" s="335"/>
      <c r="F35" s="1272">
        <f>SUM(F32:F34)+F30</f>
        <v>0</v>
      </c>
      <c r="G35" s="1273"/>
      <c r="H35" s="1272">
        <f>SUM(H32:H34)+H30</f>
        <v>0</v>
      </c>
      <c r="I35" s="1273"/>
      <c r="J35" s="1270"/>
      <c r="K35" s="127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33" t="str">
        <f>+'DAP1'!A46</f>
        <v>Formulář zpracovala ASPEKT HM, daňová, účetní a auditorská kancelář, www.danovapriznani.cz, business.center.cz</v>
      </c>
      <c r="B36" s="1233"/>
      <c r="C36" s="1233"/>
      <c r="D36" s="1233"/>
      <c r="E36" s="1233"/>
      <c r="F36" s="1233"/>
      <c r="G36" s="1233"/>
      <c r="H36" s="1233"/>
      <c r="I36" s="1233"/>
      <c r="J36" s="1233"/>
      <c r="K36" s="123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34" t="s">
        <v>3949</v>
      </c>
      <c r="B37" s="1234"/>
      <c r="C37" s="1234"/>
      <c r="D37" s="1234"/>
      <c r="E37" s="1234"/>
      <c r="F37" s="1234"/>
      <c r="G37" s="1234"/>
      <c r="H37" s="1234"/>
      <c r="I37" s="1234"/>
      <c r="J37" s="1234"/>
      <c r="K37" s="123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32" t="s">
        <v>289</v>
      </c>
      <c r="B38" s="1232"/>
      <c r="C38" s="1232"/>
      <c r="D38" s="1232"/>
      <c r="E38" s="1232"/>
      <c r="F38" s="1232"/>
      <c r="G38" s="1232"/>
      <c r="H38" s="1232"/>
      <c r="I38" s="1232"/>
      <c r="J38" s="1232"/>
      <c r="K38" s="123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vq6pWl5eS86aHuWLC8GlTi9U/S2C5yXx5WnjKxZkQOnvMYbeYOy8VMUeC9/ubCLeRhA6RLNHz48kS5WfSCHMQg==" saltValue="qxgS7Njl2uBlxZ6g+YUNsg=="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38" sqref="F3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1222" t="s">
        <v>3493</v>
      </c>
      <c r="B1" s="1312"/>
      <c r="C1" s="1312"/>
      <c r="D1" s="1312"/>
      <c r="E1" s="1312"/>
      <c r="F1" s="1312"/>
      <c r="G1" s="1312"/>
    </row>
    <row r="2" spans="1:52" ht="15.95" customHeight="1" thickBot="1">
      <c r="A2" s="1313" t="s">
        <v>40</v>
      </c>
      <c r="B2" s="794"/>
      <c r="C2" s="131" t="s">
        <v>285</v>
      </c>
      <c r="D2" s="131"/>
      <c r="E2" s="131" t="s">
        <v>286</v>
      </c>
      <c r="F2" s="130" t="s">
        <v>287</v>
      </c>
      <c r="G2" s="130" t="s">
        <v>60</v>
      </c>
      <c r="AY2"/>
      <c r="AZ2"/>
    </row>
    <row r="3" spans="1:52" ht="15.95" customHeight="1" thickBot="1">
      <c r="A3" s="1329"/>
      <c r="B3" s="1330"/>
      <c r="C3" s="1327"/>
      <c r="D3" s="1328"/>
      <c r="E3" s="129"/>
      <c r="F3" s="134"/>
      <c r="G3" s="135">
        <v>12</v>
      </c>
      <c r="AY3"/>
      <c r="AZ3"/>
    </row>
    <row r="4" spans="1:52" ht="18" customHeight="1">
      <c r="A4" s="1316" t="s">
        <v>3595</v>
      </c>
      <c r="B4" s="1317"/>
      <c r="C4" s="1317"/>
      <c r="D4" s="1317"/>
      <c r="E4" s="1317"/>
      <c r="F4" s="1317"/>
      <c r="G4" s="1317"/>
    </row>
    <row r="5" spans="1:52" ht="15.95" customHeight="1" thickBot="1">
      <c r="A5" s="1325" t="s">
        <v>3596</v>
      </c>
      <c r="B5" s="1326"/>
      <c r="C5" s="1326"/>
      <c r="D5" s="1326"/>
      <c r="E5" s="1326"/>
      <c r="F5" s="1326"/>
      <c r="G5" s="1326"/>
    </row>
    <row r="6" spans="1:52" ht="22.5">
      <c r="A6" s="1323"/>
      <c r="B6" s="891"/>
      <c r="C6" s="891"/>
      <c r="D6" s="891"/>
      <c r="E6" s="1324"/>
      <c r="F6" s="76" t="s">
        <v>296</v>
      </c>
      <c r="G6" s="77" t="s">
        <v>295</v>
      </c>
    </row>
    <row r="7" spans="1:52" ht="15.95" customHeight="1">
      <c r="A7" s="40" t="s">
        <v>131</v>
      </c>
      <c r="B7" s="1321" t="s">
        <v>102</v>
      </c>
      <c r="C7" s="1321"/>
      <c r="D7" s="1321"/>
      <c r="E7" s="951"/>
      <c r="F7" s="63">
        <f>+ZAV!B7</f>
        <v>0</v>
      </c>
      <c r="G7" s="75">
        <f>+ZAV!C7</f>
        <v>0</v>
      </c>
    </row>
    <row r="8" spans="1:52" ht="15.95" customHeight="1">
      <c r="A8" s="40" t="s">
        <v>132</v>
      </c>
      <c r="B8" s="1321" t="s">
        <v>274</v>
      </c>
      <c r="C8" s="1321"/>
      <c r="D8" s="1321"/>
      <c r="E8" s="951"/>
      <c r="F8" s="63">
        <f>+ZAV!B9</f>
        <v>0</v>
      </c>
      <c r="G8" s="75">
        <f>+ZAV!C9</f>
        <v>0</v>
      </c>
    </row>
    <row r="9" spans="1:52" ht="15.95" customHeight="1">
      <c r="A9" s="40" t="s">
        <v>133</v>
      </c>
      <c r="B9" s="1321" t="s">
        <v>240</v>
      </c>
      <c r="C9" s="1321"/>
      <c r="D9" s="1321"/>
      <c r="E9" s="951"/>
      <c r="F9" s="63">
        <f>+ZAV!B10</f>
        <v>0</v>
      </c>
      <c r="G9" s="75">
        <f>+ZAV!C10</f>
        <v>0</v>
      </c>
    </row>
    <row r="10" spans="1:52" ht="15.95" customHeight="1">
      <c r="A10" s="40" t="s">
        <v>306</v>
      </c>
      <c r="B10" s="1321" t="s">
        <v>138</v>
      </c>
      <c r="C10" s="1321"/>
      <c r="D10" s="1321"/>
      <c r="E10" s="951"/>
      <c r="F10" s="63">
        <f>+ZAV!B12</f>
        <v>0</v>
      </c>
      <c r="G10" s="75">
        <f>+ZAV!C12</f>
        <v>0</v>
      </c>
    </row>
    <row r="11" spans="1:52" ht="15.95" customHeight="1">
      <c r="A11" s="40" t="s">
        <v>98</v>
      </c>
      <c r="B11" s="1321" t="s">
        <v>3494</v>
      </c>
      <c r="C11" s="1321"/>
      <c r="D11" s="1321"/>
      <c r="E11" s="951"/>
      <c r="F11" s="63">
        <f>+ZAV!B13+ZAV!B14</f>
        <v>0</v>
      </c>
      <c r="G11" s="75">
        <f>+ZAV!C13+ZAV!C14</f>
        <v>0</v>
      </c>
    </row>
    <row r="12" spans="1:52" ht="15.95" customHeight="1">
      <c r="A12" s="40" t="s">
        <v>305</v>
      </c>
      <c r="B12" s="1321" t="s">
        <v>241</v>
      </c>
      <c r="C12" s="1321"/>
      <c r="D12" s="1321"/>
      <c r="E12" s="951"/>
      <c r="F12" s="63">
        <f>+ZAV!B15+ZAV!B11+ZAV!B8</f>
        <v>0</v>
      </c>
      <c r="G12" s="75">
        <f>+ZAV!C15+ZAV!C11+ZAV!C8</f>
        <v>0</v>
      </c>
    </row>
    <row r="13" spans="1:52" ht="15.95" customHeight="1">
      <c r="A13" s="40" t="s">
        <v>304</v>
      </c>
      <c r="B13" s="1321" t="s">
        <v>3495</v>
      </c>
      <c r="C13" s="1321"/>
      <c r="D13" s="1321"/>
      <c r="E13" s="951"/>
      <c r="F13" s="63">
        <f>+ZAV!B19+ZAV!B20</f>
        <v>0</v>
      </c>
      <c r="G13" s="75">
        <f>+ZAV!C19+ZAV!C20</f>
        <v>0</v>
      </c>
    </row>
    <row r="14" spans="1:52" ht="15.95" customHeight="1" thickBot="1">
      <c r="A14" s="41" t="s">
        <v>303</v>
      </c>
      <c r="B14" s="1322" t="s">
        <v>301</v>
      </c>
      <c r="C14" s="1322"/>
      <c r="D14" s="1322"/>
      <c r="E14" s="894"/>
      <c r="F14" s="64">
        <f>+ZAV!B22</f>
        <v>0</v>
      </c>
      <c r="G14" s="89">
        <f>+ZAV!C22</f>
        <v>0</v>
      </c>
    </row>
    <row r="15" spans="1:52" ht="9" customHeight="1" thickBot="1">
      <c r="A15" s="1316"/>
      <c r="B15" s="1317"/>
      <c r="C15" s="1317"/>
      <c r="D15" s="1317"/>
      <c r="E15" s="1317"/>
      <c r="F15" s="1317"/>
      <c r="G15" s="1317"/>
    </row>
    <row r="16" spans="1:52" ht="15.95" customHeight="1" thickBot="1">
      <c r="A16" s="78" t="s">
        <v>302</v>
      </c>
      <c r="B16" s="104" t="s">
        <v>27</v>
      </c>
      <c r="C16" s="1318"/>
      <c r="D16" s="1319"/>
      <c r="E16" s="1320"/>
      <c r="F16" s="1317"/>
      <c r="G16" s="1317"/>
    </row>
    <row r="17" spans="1:7" ht="15" customHeight="1">
      <c r="A17" s="1314" t="s">
        <v>242</v>
      </c>
      <c r="B17" s="1315"/>
      <c r="C17" s="1315"/>
      <c r="D17" s="1315"/>
      <c r="E17" s="1315"/>
      <c r="F17" s="1315"/>
      <c r="G17" s="1315"/>
    </row>
    <row r="18" spans="1:7" ht="18" customHeight="1" thickBot="1">
      <c r="A18" s="1294" t="s">
        <v>215</v>
      </c>
      <c r="B18" s="1295"/>
      <c r="C18" s="1295"/>
      <c r="D18" s="1295"/>
      <c r="E18" s="1295"/>
      <c r="F18" s="1295"/>
      <c r="G18" s="1295"/>
    </row>
    <row r="19" spans="1:7" ht="24" customHeight="1">
      <c r="A19" s="81" t="s">
        <v>3496</v>
      </c>
      <c r="B19" s="1307" t="s">
        <v>61</v>
      </c>
      <c r="C19" s="1308"/>
      <c r="D19" s="1308"/>
      <c r="E19" s="1309"/>
      <c r="F19" s="1310" t="s">
        <v>191</v>
      </c>
      <c r="G19" s="1311"/>
    </row>
    <row r="20" spans="1:7" ht="15.95" customHeight="1">
      <c r="A20" s="38" t="s">
        <v>131</v>
      </c>
      <c r="B20" s="1288"/>
      <c r="C20" s="1288"/>
      <c r="D20" s="1288"/>
      <c r="E20" s="1288"/>
      <c r="F20" s="1289"/>
      <c r="G20" s="1290"/>
    </row>
    <row r="21" spans="1:7" ht="15.95" customHeight="1">
      <c r="A21" s="38" t="s">
        <v>132</v>
      </c>
      <c r="B21" s="1288"/>
      <c r="C21" s="1288"/>
      <c r="D21" s="1288"/>
      <c r="E21" s="1288"/>
      <c r="F21" s="1289"/>
      <c r="G21" s="1290"/>
    </row>
    <row r="22" spans="1:7" ht="15.95" customHeight="1">
      <c r="A22" s="38" t="s">
        <v>133</v>
      </c>
      <c r="B22" s="1288"/>
      <c r="C22" s="1288"/>
      <c r="D22" s="1288"/>
      <c r="E22" s="1288"/>
      <c r="F22" s="1289"/>
      <c r="G22" s="1290"/>
    </row>
    <row r="23" spans="1:7" ht="15.95" customHeight="1" thickBot="1">
      <c r="A23" s="39" t="s">
        <v>306</v>
      </c>
      <c r="B23" s="1291"/>
      <c r="C23" s="1291"/>
      <c r="D23" s="1291"/>
      <c r="E23" s="1291"/>
      <c r="F23" s="1292"/>
      <c r="G23" s="1293"/>
    </row>
    <row r="24" spans="1:7" ht="13.5" thickBot="1">
      <c r="A24" s="1294"/>
      <c r="B24" s="1295"/>
      <c r="C24" s="1295"/>
      <c r="D24" s="1295"/>
      <c r="E24" s="1295"/>
      <c r="F24" s="1295"/>
      <c r="G24" s="1295"/>
    </row>
    <row r="25" spans="1:7" ht="24.75" customHeight="1">
      <c r="A25" s="81" t="s">
        <v>192</v>
      </c>
      <c r="B25" s="1307" t="s">
        <v>62</v>
      </c>
      <c r="C25" s="1308"/>
      <c r="D25" s="1308"/>
      <c r="E25" s="1309"/>
      <c r="F25" s="1310" t="s">
        <v>191</v>
      </c>
      <c r="G25" s="1311"/>
    </row>
    <row r="26" spans="1:7" ht="15.95" customHeight="1">
      <c r="A26" s="38" t="s">
        <v>131</v>
      </c>
      <c r="B26" s="1288"/>
      <c r="C26" s="1288"/>
      <c r="D26" s="1288"/>
      <c r="E26" s="1288"/>
      <c r="F26" s="1289"/>
      <c r="G26" s="1290"/>
    </row>
    <row r="27" spans="1:7" ht="15.95" customHeight="1">
      <c r="A27" s="38" t="s">
        <v>132</v>
      </c>
      <c r="B27" s="1288"/>
      <c r="C27" s="1288"/>
      <c r="D27" s="1288"/>
      <c r="E27" s="1288"/>
      <c r="F27" s="1289"/>
      <c r="G27" s="1290"/>
    </row>
    <row r="28" spans="1:7" ht="15.95" customHeight="1">
      <c r="A28" s="38" t="s">
        <v>133</v>
      </c>
      <c r="B28" s="1288"/>
      <c r="C28" s="1288"/>
      <c r="D28" s="1288"/>
      <c r="E28" s="1288"/>
      <c r="F28" s="1289"/>
      <c r="G28" s="1290"/>
    </row>
    <row r="29" spans="1:7" ht="15.95" customHeight="1" thickBot="1">
      <c r="A29" s="39" t="s">
        <v>306</v>
      </c>
      <c r="B29" s="1291"/>
      <c r="C29" s="1291"/>
      <c r="D29" s="1291"/>
      <c r="E29" s="1291"/>
      <c r="F29" s="1292"/>
      <c r="G29" s="1293"/>
    </row>
    <row r="30" spans="1:7" ht="18" customHeight="1" thickBot="1">
      <c r="A30" s="1294" t="s">
        <v>76</v>
      </c>
      <c r="B30" s="1295"/>
      <c r="C30" s="1295"/>
      <c r="D30" s="1295"/>
      <c r="E30" s="1295"/>
      <c r="F30" s="1295"/>
      <c r="G30" s="1295"/>
    </row>
    <row r="31" spans="1:7" ht="15.95" customHeight="1">
      <c r="A31" s="1296" t="s">
        <v>77</v>
      </c>
      <c r="B31" s="1297"/>
      <c r="C31" s="1297"/>
      <c r="D31" s="1297"/>
      <c r="E31" s="1297"/>
      <c r="F31" s="1297"/>
      <c r="G31" s="1298"/>
    </row>
    <row r="32" spans="1:7" ht="15.95" customHeight="1">
      <c r="A32" s="85"/>
      <c r="B32" s="23" t="s">
        <v>41</v>
      </c>
      <c r="C32" s="1305" t="s">
        <v>93</v>
      </c>
      <c r="D32" s="1305"/>
      <c r="E32" s="23" t="s">
        <v>145</v>
      </c>
      <c r="F32" s="23" t="s">
        <v>94</v>
      </c>
      <c r="G32" s="24" t="s">
        <v>95</v>
      </c>
    </row>
    <row r="33" spans="1:52" ht="15.95" customHeight="1">
      <c r="A33" s="25" t="s">
        <v>131</v>
      </c>
      <c r="B33" s="91"/>
      <c r="C33" s="1278"/>
      <c r="D33" s="1278"/>
      <c r="E33" s="27"/>
      <c r="F33" s="30"/>
      <c r="G33" s="29"/>
    </row>
    <row r="34" spans="1:52" ht="15.95" customHeight="1">
      <c r="A34" s="25" t="s">
        <v>132</v>
      </c>
      <c r="B34" s="28"/>
      <c r="C34" s="1278"/>
      <c r="D34" s="1278"/>
      <c r="E34" s="92"/>
      <c r="F34" s="93"/>
      <c r="G34" s="94"/>
    </row>
    <row r="35" spans="1:52" ht="15.95" customHeight="1" thickBot="1">
      <c r="A35" s="26" t="s">
        <v>133</v>
      </c>
      <c r="B35" s="95"/>
      <c r="C35" s="1306"/>
      <c r="D35" s="1306"/>
      <c r="E35" s="95"/>
      <c r="F35" s="31"/>
      <c r="G35" s="32"/>
    </row>
    <row r="36" spans="1:52" ht="18" customHeight="1" thickBot="1">
      <c r="A36" s="1286" t="s">
        <v>275</v>
      </c>
      <c r="B36" s="1287"/>
      <c r="C36" s="1287"/>
      <c r="D36" s="1287"/>
      <c r="E36" s="1287"/>
      <c r="F36" s="1287"/>
      <c r="G36" s="1287"/>
    </row>
    <row r="37" spans="1:52" ht="15.95" customHeight="1">
      <c r="A37" s="1283" t="s">
        <v>78</v>
      </c>
      <c r="B37" s="1284"/>
      <c r="C37" s="1284"/>
      <c r="D37" s="1284"/>
      <c r="E37" s="1284"/>
      <c r="F37" s="1284"/>
      <c r="G37" s="1285"/>
    </row>
    <row r="38" spans="1:52" ht="24" customHeight="1">
      <c r="A38" s="86"/>
      <c r="B38" s="1279" t="s">
        <v>41</v>
      </c>
      <c r="C38" s="1280"/>
      <c r="D38" s="1279" t="s">
        <v>93</v>
      </c>
      <c r="E38" s="1280"/>
      <c r="F38" s="33" t="s">
        <v>238</v>
      </c>
      <c r="G38" s="34" t="s">
        <v>307</v>
      </c>
    </row>
    <row r="39" spans="1:52" ht="15.95" customHeight="1">
      <c r="A39" s="25" t="s">
        <v>131</v>
      </c>
      <c r="B39" s="1281"/>
      <c r="C39" s="1282"/>
      <c r="D39" s="1281"/>
      <c r="E39" s="1282"/>
      <c r="F39" s="8"/>
      <c r="G39" s="29"/>
    </row>
    <row r="40" spans="1:52" ht="15.95" customHeight="1" thickBot="1">
      <c r="A40" s="26" t="s">
        <v>132</v>
      </c>
      <c r="B40" s="1274"/>
      <c r="C40" s="1275"/>
      <c r="D40" s="1274"/>
      <c r="E40" s="1275"/>
      <c r="F40" s="9"/>
      <c r="G40" s="32"/>
    </row>
    <row r="41" spans="1:52" s="79" customFormat="1" ht="18" customHeight="1" thickBot="1">
      <c r="A41" s="1286" t="s">
        <v>216</v>
      </c>
      <c r="B41" s="1287"/>
      <c r="C41" s="1287"/>
      <c r="D41" s="1287"/>
      <c r="E41" s="1287"/>
      <c r="F41" s="1287"/>
      <c r="G41" s="1287"/>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52" ht="15.95" customHeight="1">
      <c r="A42" s="1283" t="s">
        <v>79</v>
      </c>
      <c r="B42" s="1284"/>
      <c r="C42" s="1284"/>
      <c r="D42" s="1284"/>
      <c r="E42" s="1284"/>
      <c r="F42" s="1284"/>
      <c r="G42" s="1285"/>
    </row>
    <row r="43" spans="1:52" ht="24" customHeight="1">
      <c r="A43" s="86"/>
      <c r="B43" s="1279" t="s">
        <v>41</v>
      </c>
      <c r="C43" s="1280"/>
      <c r="D43" s="1279" t="s">
        <v>93</v>
      </c>
      <c r="E43" s="1280"/>
      <c r="F43" s="33" t="s">
        <v>145</v>
      </c>
      <c r="G43" s="34" t="s">
        <v>307</v>
      </c>
    </row>
    <row r="44" spans="1:52" ht="15.95" customHeight="1" thickBot="1">
      <c r="A44" s="26" t="s">
        <v>131</v>
      </c>
      <c r="B44" s="1274"/>
      <c r="C44" s="1275"/>
      <c r="D44" s="1274"/>
      <c r="E44" s="1275"/>
      <c r="F44" s="9"/>
      <c r="G44" s="32"/>
    </row>
    <row r="45" spans="1:52" ht="13.5" thickBot="1">
      <c r="A45" s="1276" t="s">
        <v>315</v>
      </c>
      <c r="B45" s="1277"/>
      <c r="C45" s="1277"/>
      <c r="D45" s="1277"/>
      <c r="E45" s="1277"/>
      <c r="F45" s="1277"/>
      <c r="G45" s="1277"/>
    </row>
    <row r="46" spans="1:52">
      <c r="A46" s="1301" t="s">
        <v>217</v>
      </c>
      <c r="B46" s="1302"/>
      <c r="C46" s="1302"/>
      <c r="D46" s="1302"/>
      <c r="E46" s="1302"/>
      <c r="F46" s="35" t="s">
        <v>145</v>
      </c>
      <c r="G46" s="36" t="s">
        <v>146</v>
      </c>
    </row>
    <row r="47" spans="1:52" ht="13.5" thickBot="1">
      <c r="A47" s="1303"/>
      <c r="B47" s="1304"/>
      <c r="C47" s="1304"/>
      <c r="D47" s="1304"/>
      <c r="E47" s="1304"/>
      <c r="F47" s="90"/>
      <c r="G47" s="37"/>
    </row>
    <row r="48" spans="1:52" ht="9" customHeight="1">
      <c r="A48" s="1299" t="s">
        <v>3497</v>
      </c>
      <c r="B48" s="830"/>
      <c r="C48" s="830"/>
      <c r="D48" s="830"/>
      <c r="E48" s="830"/>
      <c r="F48" s="830"/>
      <c r="G48" s="830"/>
    </row>
    <row r="49" spans="1:7" ht="9" customHeight="1">
      <c r="A49" s="1300" t="s">
        <v>190</v>
      </c>
      <c r="B49" s="723"/>
      <c r="C49" s="723"/>
      <c r="D49" s="723"/>
      <c r="E49" s="723"/>
      <c r="F49" s="723"/>
      <c r="G49" s="723"/>
    </row>
    <row r="50" spans="1:7">
      <c r="A50" s="1232" t="s">
        <v>290</v>
      </c>
      <c r="B50" s="1232"/>
      <c r="C50" s="1232"/>
      <c r="D50" s="1232"/>
      <c r="E50" s="1232"/>
      <c r="F50" s="1232"/>
      <c r="G50" s="1232"/>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198" t="s">
        <v>193</v>
      </c>
      <c r="B1" s="1199"/>
      <c r="C1" s="1199"/>
      <c r="D1" s="1199"/>
      <c r="E1" s="1199"/>
      <c r="F1" s="1199"/>
      <c r="G1" s="1367" t="s">
        <v>37</v>
      </c>
      <c r="H1" s="833"/>
      <c r="I1" s="1182" t="str">
        <f>'DAP1'!A9</f>
        <v/>
      </c>
      <c r="J1" s="923"/>
    </row>
    <row r="2" spans="1:59" ht="24" customHeight="1">
      <c r="A2" s="1197" t="s">
        <v>3950</v>
      </c>
      <c r="B2" s="1197"/>
      <c r="C2" s="1197"/>
      <c r="D2" s="1197"/>
      <c r="E2" s="1197"/>
      <c r="F2" s="1197"/>
      <c r="G2" s="723"/>
      <c r="H2" s="1317"/>
      <c r="I2" s="1317"/>
      <c r="J2" s="1317"/>
    </row>
    <row r="3" spans="1:59" ht="36" customHeight="1">
      <c r="A3" s="1186" t="s">
        <v>164</v>
      </c>
      <c r="B3" s="1187"/>
      <c r="C3" s="1187"/>
      <c r="D3" s="1187"/>
      <c r="E3" s="1187"/>
      <c r="F3" s="1187"/>
      <c r="G3" s="1187"/>
      <c r="H3" s="1187"/>
      <c r="I3" s="1187"/>
      <c r="J3" s="1187"/>
    </row>
    <row r="4" spans="1:59" ht="30" customHeight="1">
      <c r="A4" s="1368" t="s">
        <v>3498</v>
      </c>
      <c r="B4" s="1369"/>
      <c r="C4" s="1369"/>
      <c r="D4" s="1369"/>
      <c r="E4" s="1369"/>
      <c r="F4" s="1369"/>
      <c r="G4" s="1369"/>
      <c r="H4" s="1369"/>
      <c r="I4" s="1369"/>
      <c r="J4" s="1369"/>
    </row>
    <row r="5" spans="1:59" ht="18" customHeight="1">
      <c r="A5" s="1094" t="s">
        <v>3499</v>
      </c>
      <c r="B5" s="1202"/>
      <c r="C5" s="1202"/>
      <c r="D5" s="1202"/>
      <c r="E5" s="1202"/>
      <c r="F5" s="1202"/>
      <c r="G5" s="1202"/>
      <c r="H5" s="1202"/>
      <c r="I5" s="1202"/>
      <c r="J5" s="1202"/>
    </row>
    <row r="6" spans="1:59" ht="18" customHeight="1" thickBot="1">
      <c r="A6" s="1358" t="s">
        <v>276</v>
      </c>
      <c r="B6" s="1010"/>
      <c r="C6" s="1010"/>
      <c r="D6" s="1010"/>
      <c r="E6" s="1010"/>
      <c r="F6" s="1010"/>
      <c r="G6" s="1010"/>
      <c r="H6" s="1010"/>
      <c r="I6" s="1010"/>
      <c r="J6" s="1010"/>
    </row>
    <row r="7" spans="1:59" s="103" customFormat="1" ht="24" customHeight="1" thickBot="1">
      <c r="A7" s="1361" t="s">
        <v>3500</v>
      </c>
      <c r="B7" s="1362"/>
      <c r="C7" s="1362"/>
      <c r="D7" s="156"/>
      <c r="E7" s="157"/>
      <c r="F7" s="1377" t="s">
        <v>82</v>
      </c>
      <c r="G7" s="1378"/>
      <c r="H7" s="1378"/>
      <c r="I7" s="1378"/>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59" ht="12" customHeight="1" thickBot="1">
      <c r="A8" s="1379"/>
      <c r="B8" s="1380"/>
      <c r="C8" s="1380"/>
      <c r="D8" s="1380"/>
      <c r="E8" s="1380"/>
      <c r="F8" s="1380"/>
      <c r="G8" s="1380"/>
      <c r="H8" s="1380"/>
      <c r="I8" s="1380"/>
      <c r="J8" s="1380"/>
    </row>
    <row r="9" spans="1:59" ht="12" customHeight="1">
      <c r="A9" s="1381"/>
      <c r="B9" s="1382"/>
      <c r="C9" s="1382"/>
      <c r="D9" s="1382"/>
      <c r="E9" s="1382"/>
      <c r="F9" s="1383"/>
      <c r="G9" s="1026" t="s">
        <v>144</v>
      </c>
      <c r="H9" s="1373"/>
      <c r="I9" s="1026" t="s">
        <v>152</v>
      </c>
      <c r="J9" s="1374"/>
    </row>
    <row r="10" spans="1:59" ht="21" customHeight="1">
      <c r="A10" s="18">
        <v>201</v>
      </c>
      <c r="B10" s="1057" t="s">
        <v>3695</v>
      </c>
      <c r="C10" s="1057"/>
      <c r="D10" s="1057"/>
      <c r="E10" s="1057"/>
      <c r="F10" s="1058"/>
      <c r="G10" s="952">
        <v>0</v>
      </c>
      <c r="H10" s="1363"/>
      <c r="I10" s="1364"/>
      <c r="J10" s="869"/>
    </row>
    <row r="11" spans="1:59" ht="21" customHeight="1">
      <c r="A11" s="18" t="s">
        <v>80</v>
      </c>
      <c r="B11" s="1057" t="s">
        <v>3501</v>
      </c>
      <c r="C11" s="1057"/>
      <c r="D11" s="1057"/>
      <c r="E11" s="1057"/>
      <c r="F11" s="1058"/>
      <c r="G11" s="952">
        <f>+G10</f>
        <v>0</v>
      </c>
      <c r="H11" s="1363"/>
      <c r="I11" s="1364"/>
      <c r="J11" s="869"/>
    </row>
    <row r="12" spans="1:59" ht="21" customHeight="1">
      <c r="A12" s="18">
        <v>202</v>
      </c>
      <c r="B12" s="1057" t="s">
        <v>252</v>
      </c>
      <c r="C12" s="1057"/>
      <c r="D12" s="1057"/>
      <c r="E12" s="1057"/>
      <c r="F12" s="1058"/>
      <c r="G12" s="952">
        <f>+IF(OR(EXACT(D7,"X"),EXACT(D7,"x")),+MIN(600000,ROUND(G10*0.3,0)),0)</f>
        <v>0</v>
      </c>
      <c r="H12" s="1363"/>
      <c r="I12" s="1364"/>
      <c r="J12" s="869"/>
    </row>
    <row r="13" spans="1:59" ht="27.95" customHeight="1">
      <c r="A13" s="18">
        <v>203</v>
      </c>
      <c r="B13" s="963" t="s">
        <v>83</v>
      </c>
      <c r="C13" s="963"/>
      <c r="D13" s="963"/>
      <c r="E13" s="963"/>
      <c r="F13" s="1070"/>
      <c r="G13" s="954">
        <f>+G10-G12</f>
        <v>0</v>
      </c>
      <c r="H13" s="1365"/>
      <c r="I13" s="1364"/>
      <c r="J13" s="869"/>
    </row>
    <row r="14" spans="1:59" ht="36" customHeight="1">
      <c r="A14" s="18">
        <v>204</v>
      </c>
      <c r="B14" s="963" t="s">
        <v>3597</v>
      </c>
      <c r="C14" s="963"/>
      <c r="D14" s="963"/>
      <c r="E14" s="963"/>
      <c r="F14" s="1070"/>
      <c r="G14" s="952">
        <v>0</v>
      </c>
      <c r="H14" s="1363"/>
      <c r="I14" s="1364"/>
      <c r="J14" s="869"/>
    </row>
    <row r="15" spans="1:59" ht="36" customHeight="1">
      <c r="A15" s="18">
        <v>205</v>
      </c>
      <c r="B15" s="963" t="s">
        <v>3598</v>
      </c>
      <c r="C15" s="963"/>
      <c r="D15" s="963"/>
      <c r="E15" s="963"/>
      <c r="F15" s="1070"/>
      <c r="G15" s="952">
        <v>0</v>
      </c>
      <c r="H15" s="1363"/>
      <c r="I15" s="1364"/>
      <c r="J15" s="869"/>
    </row>
    <row r="16" spans="1:59" ht="27.95" customHeight="1" thickBot="1">
      <c r="A16" s="17">
        <v>206</v>
      </c>
      <c r="B16" s="960" t="s">
        <v>3751</v>
      </c>
      <c r="C16" s="960"/>
      <c r="D16" s="960"/>
      <c r="E16" s="960"/>
      <c r="F16" s="1366"/>
      <c r="G16" s="939">
        <f>+G13+G14-G15</f>
        <v>0</v>
      </c>
      <c r="H16" s="1384"/>
      <c r="I16" s="1385"/>
      <c r="J16" s="896"/>
    </row>
    <row r="17" spans="1:10" ht="8.1" customHeight="1" thickBot="1">
      <c r="A17" s="1094"/>
      <c r="B17" s="1202"/>
      <c r="C17" s="1202"/>
      <c r="D17" s="1202"/>
      <c r="E17" s="1202"/>
      <c r="F17" s="1202"/>
      <c r="G17" s="1202"/>
      <c r="H17" s="1202"/>
      <c r="I17" s="1202"/>
      <c r="J17" s="1202"/>
    </row>
    <row r="18" spans="1:10" ht="24" customHeight="1" thickBot="1">
      <c r="A18" s="1386" t="s">
        <v>272</v>
      </c>
      <c r="B18" s="1387"/>
      <c r="C18" s="1389">
        <v>0</v>
      </c>
      <c r="D18" s="1390"/>
      <c r="E18" s="1391"/>
      <c r="F18" s="1388" t="s">
        <v>273</v>
      </c>
      <c r="G18" s="1387"/>
      <c r="H18" s="1389">
        <v>0</v>
      </c>
      <c r="I18" s="1390"/>
      <c r="J18" s="1392"/>
    </row>
    <row r="19" spans="1:10" ht="12" customHeight="1">
      <c r="A19" s="1094"/>
      <c r="B19" s="1202"/>
      <c r="C19" s="1202"/>
      <c r="D19" s="1202"/>
      <c r="E19" s="1202"/>
      <c r="F19" s="1202"/>
      <c r="G19" s="1202"/>
      <c r="H19" s="1202"/>
      <c r="I19" s="1202"/>
      <c r="J19" s="1202"/>
    </row>
    <row r="20" spans="1:10" ht="15.95" customHeight="1">
      <c r="A20" s="1094" t="s">
        <v>3502</v>
      </c>
      <c r="B20" s="1202"/>
      <c r="C20" s="1202"/>
      <c r="D20" s="1202"/>
      <c r="E20" s="1202"/>
      <c r="F20" s="1202"/>
      <c r="G20" s="1202"/>
      <c r="H20" s="1202"/>
      <c r="I20" s="1202"/>
      <c r="J20" s="1202"/>
    </row>
    <row r="21" spans="1:10" ht="15.95" customHeight="1" thickBot="1">
      <c r="A21" s="1358" t="s">
        <v>253</v>
      </c>
      <c r="B21" s="1010"/>
      <c r="C21" s="1010"/>
      <c r="D21" s="1010"/>
      <c r="E21" s="1010"/>
      <c r="F21" s="1010"/>
      <c r="G21" s="1010"/>
      <c r="H21" s="1010"/>
      <c r="I21" s="1010"/>
      <c r="J21" s="1010"/>
    </row>
    <row r="22" spans="1:10" ht="24" customHeight="1">
      <c r="A22" s="1331" t="s">
        <v>147</v>
      </c>
      <c r="B22" s="891"/>
      <c r="C22" s="1324"/>
      <c r="D22" s="1209" t="s">
        <v>141</v>
      </c>
      <c r="E22" s="1334"/>
      <c r="F22" s="1209" t="s">
        <v>142</v>
      </c>
      <c r="G22" s="1334"/>
      <c r="H22" s="1359" t="s">
        <v>3503</v>
      </c>
      <c r="I22" s="1050"/>
      <c r="J22" s="115" t="s">
        <v>91</v>
      </c>
    </row>
    <row r="23" spans="1:10">
      <c r="A23" s="1332">
        <v>1</v>
      </c>
      <c r="B23" s="763"/>
      <c r="C23" s="1333"/>
      <c r="D23" s="1026">
        <v>2</v>
      </c>
      <c r="E23" s="1335"/>
      <c r="F23" s="1026">
        <v>3</v>
      </c>
      <c r="G23" s="1335"/>
      <c r="H23" s="1026">
        <v>4</v>
      </c>
      <c r="I23" s="1360"/>
      <c r="J23" s="7">
        <v>5</v>
      </c>
    </row>
    <row r="24" spans="1:10" ht="21" customHeight="1">
      <c r="A24" s="18">
        <v>1</v>
      </c>
      <c r="B24" s="1338"/>
      <c r="C24" s="742"/>
      <c r="D24" s="1345"/>
      <c r="E24" s="1346"/>
      <c r="F24" s="1345"/>
      <c r="G24" s="1346"/>
      <c r="H24" s="1347">
        <f>+MAX(0,D24-F24)</f>
        <v>0</v>
      </c>
      <c r="I24" s="1348"/>
      <c r="J24" s="96"/>
    </row>
    <row r="25" spans="1:10" ht="21" customHeight="1">
      <c r="A25" s="18">
        <v>2</v>
      </c>
      <c r="B25" s="1338"/>
      <c r="C25" s="742"/>
      <c r="D25" s="1345"/>
      <c r="E25" s="1346"/>
      <c r="F25" s="1345"/>
      <c r="G25" s="1346"/>
      <c r="H25" s="1347">
        <f>+MAX(0,D25-F25)</f>
        <v>0</v>
      </c>
      <c r="I25" s="1348"/>
      <c r="J25" s="96"/>
    </row>
    <row r="26" spans="1:10" ht="21" customHeight="1">
      <c r="A26" s="18">
        <v>3</v>
      </c>
      <c r="B26" s="1338"/>
      <c r="C26" s="742"/>
      <c r="D26" s="1345"/>
      <c r="E26" s="1346"/>
      <c r="F26" s="1345"/>
      <c r="G26" s="1346"/>
      <c r="H26" s="1347">
        <f>+MAX(0,D26-F26)</f>
        <v>0</v>
      </c>
      <c r="I26" s="1348"/>
      <c r="J26" s="96"/>
    </row>
    <row r="27" spans="1:10" ht="21" customHeight="1">
      <c r="A27" s="18">
        <v>4</v>
      </c>
      <c r="B27" s="1338"/>
      <c r="C27" s="742"/>
      <c r="D27" s="1345"/>
      <c r="E27" s="1346"/>
      <c r="F27" s="1345"/>
      <c r="G27" s="1346"/>
      <c r="H27" s="1347">
        <f>+MAX(0,D27-F27)</f>
        <v>0</v>
      </c>
      <c r="I27" s="1348"/>
      <c r="J27" s="96"/>
    </row>
    <row r="28" spans="1:10" ht="21" customHeight="1" thickBot="1">
      <c r="A28" s="1336" t="s">
        <v>109</v>
      </c>
      <c r="B28" s="1337"/>
      <c r="C28" s="894"/>
      <c r="D28" s="1349">
        <f>SUM(D24:D27)</f>
        <v>0</v>
      </c>
      <c r="E28" s="1350"/>
      <c r="F28" s="1349">
        <f>SUM(F24:F27)</f>
        <v>0</v>
      </c>
      <c r="G28" s="1350"/>
      <c r="H28" s="1349">
        <f>SUM(H24:H27)</f>
        <v>0</v>
      </c>
      <c r="I28" s="1350"/>
      <c r="J28" s="19" t="s">
        <v>137</v>
      </c>
    </row>
    <row r="29" spans="1:10" ht="5.0999999999999996" customHeight="1" thickBot="1">
      <c r="A29" s="1339"/>
      <c r="B29" s="830"/>
      <c r="C29" s="830"/>
      <c r="D29" s="830"/>
      <c r="E29" s="830"/>
      <c r="F29" s="830"/>
      <c r="G29" s="830"/>
      <c r="H29" s="830"/>
      <c r="I29" s="830"/>
      <c r="J29" s="830"/>
    </row>
    <row r="30" spans="1:10" ht="24" customHeight="1" thickBot="1">
      <c r="A30" s="919" t="s">
        <v>81</v>
      </c>
      <c r="B30" s="1340"/>
      <c r="C30" s="1341"/>
      <c r="D30" s="1342"/>
      <c r="E30" s="1343"/>
      <c r="F30" s="1344"/>
      <c r="G30" s="1344"/>
      <c r="H30" s="1344"/>
      <c r="I30" s="1344"/>
      <c r="J30" s="1344"/>
    </row>
    <row r="31" spans="1:10" ht="5.0999999999999996" customHeight="1" thickBot="1">
      <c r="A31" s="1352"/>
      <c r="B31" s="794"/>
      <c r="C31" s="794"/>
      <c r="D31" s="794"/>
      <c r="E31" s="794"/>
      <c r="F31" s="794"/>
      <c r="G31" s="794"/>
      <c r="H31" s="794"/>
      <c r="I31" s="794"/>
      <c r="J31" s="794"/>
    </row>
    <row r="32" spans="1:10" ht="15.95" customHeight="1">
      <c r="A32" s="1323"/>
      <c r="B32" s="965"/>
      <c r="C32" s="965"/>
      <c r="D32" s="965"/>
      <c r="E32" s="965"/>
      <c r="F32" s="1353"/>
      <c r="G32" s="990" t="s">
        <v>144</v>
      </c>
      <c r="H32" s="1356"/>
      <c r="I32" s="990" t="s">
        <v>152</v>
      </c>
      <c r="J32" s="1357"/>
    </row>
    <row r="33" spans="1:10" ht="21" customHeight="1">
      <c r="A33" s="18">
        <v>207</v>
      </c>
      <c r="B33" s="1057" t="s">
        <v>7</v>
      </c>
      <c r="C33" s="1057"/>
      <c r="D33" s="1057"/>
      <c r="E33" s="1057"/>
      <c r="F33" s="1058"/>
      <c r="G33" s="954">
        <f>+SUM(D24:E27)</f>
        <v>0</v>
      </c>
      <c r="H33" s="956"/>
      <c r="I33" s="1355"/>
      <c r="J33" s="869"/>
    </row>
    <row r="34" spans="1:10" ht="21" customHeight="1">
      <c r="A34" s="18">
        <v>208</v>
      </c>
      <c r="B34" s="1057" t="s">
        <v>3504</v>
      </c>
      <c r="C34" s="1057"/>
      <c r="D34" s="1057"/>
      <c r="E34" s="1057"/>
      <c r="F34" s="1058"/>
      <c r="G34" s="954">
        <f>+G33-H28</f>
        <v>0</v>
      </c>
      <c r="H34" s="956"/>
      <c r="I34" s="1355"/>
      <c r="J34" s="869"/>
    </row>
    <row r="35" spans="1:10" ht="21" customHeight="1" thickBot="1">
      <c r="A35" s="17">
        <v>209</v>
      </c>
      <c r="B35" s="1354" t="s">
        <v>112</v>
      </c>
      <c r="C35" s="1354"/>
      <c r="D35" s="1354"/>
      <c r="E35" s="1354"/>
      <c r="F35" s="1025"/>
      <c r="G35" s="939">
        <f>+G33-G34</f>
        <v>0</v>
      </c>
      <c r="H35" s="941"/>
      <c r="I35" s="1351"/>
      <c r="J35" s="896"/>
    </row>
    <row r="36" spans="1:10" ht="10.5" customHeight="1">
      <c r="A36" s="1370" t="s">
        <v>84</v>
      </c>
      <c r="B36" s="1205"/>
      <c r="C36" s="1205"/>
      <c r="D36" s="1205"/>
      <c r="E36" s="1205"/>
      <c r="F36" s="1205"/>
      <c r="G36" s="1205"/>
      <c r="H36" s="1205"/>
      <c r="I36" s="1205"/>
      <c r="J36" s="1205"/>
    </row>
    <row r="37" spans="1:10" ht="30" customHeight="1">
      <c r="A37" s="1371" t="s">
        <v>3505</v>
      </c>
      <c r="B37" s="1372"/>
      <c r="C37" s="1372"/>
      <c r="D37" s="1372"/>
      <c r="E37" s="1372"/>
      <c r="F37" s="1372"/>
      <c r="G37" s="1372"/>
      <c r="H37" s="1372"/>
      <c r="I37" s="1372"/>
      <c r="J37" s="1372"/>
    </row>
    <row r="38" spans="1:10" ht="12.75" customHeight="1">
      <c r="A38" s="1375" t="str">
        <f>+'DAP1'!A46</f>
        <v>Formulář zpracovala ASPEKT HM, daňová, účetní a auditorská kancelář, www.danovapriznani.cz, business.center.cz</v>
      </c>
      <c r="B38" s="1376"/>
      <c r="C38" s="1376"/>
      <c r="D38" s="1376"/>
      <c r="E38" s="1376"/>
      <c r="F38" s="1376"/>
      <c r="G38" s="1376"/>
      <c r="H38" s="1376"/>
      <c r="I38" s="1376"/>
      <c r="J38" s="1376"/>
    </row>
    <row r="39" spans="1:10" ht="12.75" customHeight="1">
      <c r="A39" s="1234" t="s">
        <v>3951</v>
      </c>
      <c r="B39" s="1234"/>
      <c r="C39" s="1234"/>
      <c r="D39" s="1234"/>
      <c r="E39" s="1234"/>
      <c r="F39" s="1234"/>
      <c r="G39" s="1234"/>
      <c r="H39" s="1234"/>
      <c r="I39" s="1234"/>
      <c r="J39" s="1234"/>
    </row>
    <row r="40" spans="1:10" ht="12" customHeight="1">
      <c r="A40" s="1232" t="s">
        <v>289</v>
      </c>
      <c r="B40" s="1232"/>
      <c r="C40" s="1232"/>
      <c r="D40" s="1232"/>
      <c r="E40" s="1232"/>
      <c r="F40" s="1232"/>
      <c r="G40" s="1232"/>
      <c r="H40" s="723"/>
      <c r="I40" s="723"/>
      <c r="J40" s="723"/>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e290LIqXzG+UCoFn6xfpZ8nxzGZ5mmtz3ulpF2PgTNO2UP9uO/F95r3nEalmqyAh/GRJMPxBGY9DxeeDoZl9yA==" saltValue="9J3wK2YZWrc+PVzbX+fnlQ=="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3" customFormat="1" ht="16.5" thickBot="1">
      <c r="A1" s="1198" t="s">
        <v>90</v>
      </c>
      <c r="B1" s="723"/>
      <c r="C1" s="723"/>
      <c r="D1" s="1367" t="s">
        <v>37</v>
      </c>
      <c r="E1" s="811"/>
      <c r="F1" s="1149"/>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thickBot="1">
      <c r="A2" s="1197" t="s">
        <v>3952</v>
      </c>
      <c r="B2" s="1197"/>
      <c r="C2" s="1197"/>
      <c r="D2" s="1197"/>
      <c r="E2" s="1197"/>
      <c r="F2" s="1197"/>
      <c r="G2" s="111"/>
      <c r="I2" s="670" t="s">
        <v>3898</v>
      </c>
      <c r="J2" s="671"/>
    </row>
    <row r="3" spans="1:60" ht="36" customHeight="1">
      <c r="A3" s="1186" t="s">
        <v>164</v>
      </c>
      <c r="B3" s="802"/>
      <c r="C3" s="802"/>
      <c r="D3" s="802"/>
      <c r="E3" s="802"/>
      <c r="F3" s="802"/>
      <c r="G3" s="802"/>
    </row>
    <row r="4" spans="1:60" s="103" customFormat="1" ht="24" customHeight="1">
      <c r="A4" s="1411" t="s">
        <v>3506</v>
      </c>
      <c r="B4" s="1369"/>
      <c r="C4" s="1369"/>
      <c r="D4" s="1369"/>
      <c r="E4" s="1369"/>
      <c r="F4" s="1369"/>
      <c r="G4" s="1369"/>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7" t="s">
        <v>3798</v>
      </c>
      <c r="B5" s="1255"/>
      <c r="C5" s="1255"/>
      <c r="D5" s="1255"/>
      <c r="E5" s="1255"/>
      <c r="F5" s="1255"/>
      <c r="G5" s="1255"/>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398"/>
      <c r="B6" s="830"/>
      <c r="C6" s="830"/>
      <c r="D6" s="830"/>
      <c r="E6" s="830"/>
      <c r="F6" s="975" t="s">
        <v>251</v>
      </c>
      <c r="G6" s="1400"/>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399"/>
      <c r="B7" s="771"/>
      <c r="C7" s="771"/>
      <c r="D7" s="771"/>
      <c r="E7" s="771"/>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393" t="s">
        <v>3799</v>
      </c>
      <c r="C8" s="1393"/>
      <c r="D8" s="1393"/>
      <c r="E8" s="1394"/>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393" t="s">
        <v>3800</v>
      </c>
      <c r="C9" s="1393"/>
      <c r="D9" s="1393"/>
      <c r="E9" s="1394"/>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393" t="s">
        <v>3801</v>
      </c>
      <c r="C10" s="1393"/>
      <c r="D10" s="1393"/>
      <c r="E10" s="1394"/>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0000000000003" customHeight="1">
      <c r="A11" s="40">
        <v>314</v>
      </c>
      <c r="B11" s="1393" t="s">
        <v>3802</v>
      </c>
      <c r="C11" s="1393"/>
      <c r="D11" s="1393"/>
      <c r="E11" s="1394"/>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393" t="s">
        <v>3803</v>
      </c>
      <c r="C12" s="1393"/>
      <c r="D12" s="1393"/>
      <c r="E12" s="1394"/>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395" t="s">
        <v>3804</v>
      </c>
      <c r="C13" s="1395"/>
      <c r="D13" s="1395"/>
      <c r="E13" s="1396"/>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7"/>
      <c r="B14" s="1255"/>
      <c r="C14" s="1255"/>
      <c r="D14" s="1255"/>
      <c r="E14" s="1255"/>
      <c r="F14" s="1255"/>
      <c r="G14" s="1255"/>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60" ht="24" customHeight="1">
      <c r="A15" s="1397" t="s">
        <v>3805</v>
      </c>
      <c r="B15" s="1255"/>
      <c r="C15" s="1255"/>
      <c r="D15" s="1255"/>
      <c r="E15" s="1255"/>
      <c r="F15" s="1255"/>
      <c r="G15" s="1255"/>
    </row>
    <row r="16" spans="1:60" ht="36" customHeight="1">
      <c r="A16" s="1409" t="s">
        <v>3507</v>
      </c>
      <c r="B16" s="832"/>
      <c r="C16" s="832"/>
      <c r="D16" s="832"/>
      <c r="E16" s="832"/>
      <c r="F16" s="832"/>
      <c r="G16" s="832"/>
    </row>
    <row r="17" spans="1:10" ht="15" customHeight="1">
      <c r="A17" s="1409" t="s">
        <v>243</v>
      </c>
      <c r="B17" s="1149"/>
      <c r="C17" s="138"/>
      <c r="D17" s="1415"/>
      <c r="E17" s="832"/>
      <c r="F17" s="832"/>
      <c r="G17" s="832"/>
    </row>
    <row r="18" spans="1:10" ht="8.1" customHeight="1" thickBot="1">
      <c r="A18" s="1416"/>
      <c r="B18" s="1417"/>
      <c r="C18" s="1417"/>
      <c r="D18" s="1417"/>
      <c r="E18" s="1417"/>
      <c r="F18" s="1417"/>
      <c r="G18" s="1417"/>
    </row>
    <row r="19" spans="1:10" ht="15" customHeight="1">
      <c r="A19" s="1412"/>
      <c r="B19" s="1413"/>
      <c r="C19" s="1413"/>
      <c r="D19" s="1413"/>
      <c r="E19" s="1414"/>
      <c r="F19" s="74" t="s">
        <v>144</v>
      </c>
      <c r="G19" s="84" t="s">
        <v>152</v>
      </c>
      <c r="I19" s="137"/>
      <c r="J19" s="137"/>
    </row>
    <row r="20" spans="1:10" ht="24" customHeight="1">
      <c r="A20" s="40">
        <v>321</v>
      </c>
      <c r="B20" s="1401" t="s">
        <v>244</v>
      </c>
      <c r="C20" s="1401"/>
      <c r="D20" s="1401"/>
      <c r="E20" s="1402"/>
      <c r="F20" s="105">
        <v>0</v>
      </c>
      <c r="G20" s="65"/>
    </row>
    <row r="21" spans="1:10" ht="24" customHeight="1">
      <c r="A21" s="40">
        <v>322</v>
      </c>
      <c r="B21" s="1401" t="s">
        <v>245</v>
      </c>
      <c r="C21" s="1401"/>
      <c r="D21" s="1401"/>
      <c r="E21" s="1402"/>
      <c r="F21" s="105">
        <v>0</v>
      </c>
      <c r="G21" s="65"/>
    </row>
    <row r="22" spans="1:10" ht="24" customHeight="1">
      <c r="A22" s="40">
        <v>323</v>
      </c>
      <c r="B22" s="1401" t="s">
        <v>108</v>
      </c>
      <c r="C22" s="1401"/>
      <c r="D22" s="1401"/>
      <c r="E22" s="1402"/>
      <c r="F22" s="105">
        <v>0</v>
      </c>
      <c r="G22" s="65"/>
    </row>
    <row r="23" spans="1:10" ht="24" customHeight="1">
      <c r="A23" s="40">
        <v>324</v>
      </c>
      <c r="B23" s="1393" t="s">
        <v>3886</v>
      </c>
      <c r="C23" s="1393"/>
      <c r="D23" s="1393"/>
      <c r="E23" s="1394"/>
      <c r="F23" s="257">
        <f>ROUND(+IF(+IF(IF('DAP2'!E16=0,0,(F20-F21)/'DAP2'!E16)&lt;0,0,IF('DAP2'!E16=0,0,(F20-F21)/'DAP2'!E16))&gt;1,1,+IF(IF('DAP2'!E16=0,0,(F20-F21)/'DAP2'!E16)&lt;0,0,IF('DAP2'!E16=0,0,(F20-F21)/'DAP2'!E16))),4)</f>
        <v>0</v>
      </c>
      <c r="G23" s="65"/>
    </row>
    <row r="24" spans="1:10" ht="24" customHeight="1">
      <c r="A24" s="40">
        <v>325</v>
      </c>
      <c r="B24" s="1393" t="s">
        <v>3797</v>
      </c>
      <c r="C24" s="1393"/>
      <c r="D24" s="1393"/>
      <c r="E24" s="1394"/>
      <c r="F24" s="259">
        <f>ROUND((+'DAP2'!F34+'DAP2'!F37)*'3Př'!F23,2)</f>
        <v>0</v>
      </c>
      <c r="G24" s="65"/>
    </row>
    <row r="25" spans="1:10" ht="24" customHeight="1" thickBot="1">
      <c r="A25" s="42">
        <v>326</v>
      </c>
      <c r="B25" s="1405" t="s">
        <v>139</v>
      </c>
      <c r="C25" s="1405"/>
      <c r="D25" s="1405"/>
      <c r="E25" s="1406"/>
      <c r="F25" s="260">
        <f>+MIN(F22,F24)</f>
        <v>0</v>
      </c>
      <c r="G25" s="82"/>
    </row>
    <row r="26" spans="1:10" ht="24" customHeight="1" thickBot="1">
      <c r="A26" s="78">
        <v>327</v>
      </c>
      <c r="B26" s="1395" t="s">
        <v>140</v>
      </c>
      <c r="C26" s="1395"/>
      <c r="D26" s="1395"/>
      <c r="E26" s="1396"/>
      <c r="F26" s="261">
        <f>+F22-F25</f>
        <v>0</v>
      </c>
      <c r="G26" s="83"/>
    </row>
    <row r="27" spans="1:10" ht="24" customHeight="1" thickBot="1">
      <c r="A27" s="78">
        <v>328</v>
      </c>
      <c r="B27" s="1395" t="s">
        <v>3508</v>
      </c>
      <c r="C27" s="1395"/>
      <c r="D27" s="1395"/>
      <c r="E27" s="1396"/>
      <c r="F27" s="262">
        <f>+F25+'3Př_a'!F17</f>
        <v>0</v>
      </c>
      <c r="G27" s="83"/>
    </row>
    <row r="28" spans="1:10" ht="24" customHeight="1" thickBot="1">
      <c r="A28" s="78">
        <v>329</v>
      </c>
      <c r="B28" s="1395" t="s">
        <v>3509</v>
      </c>
      <c r="C28" s="1395"/>
      <c r="D28" s="1395"/>
      <c r="E28" s="1396"/>
      <c r="F28" s="262">
        <f>+F26+'3Př_a'!F18</f>
        <v>0</v>
      </c>
      <c r="G28" s="83"/>
    </row>
    <row r="29" spans="1:10" ht="24" customHeight="1" thickBot="1">
      <c r="A29" s="1409"/>
      <c r="B29" s="832"/>
      <c r="C29" s="832"/>
      <c r="D29" s="832"/>
      <c r="E29" s="832"/>
      <c r="F29" s="832"/>
      <c r="G29" s="832"/>
    </row>
    <row r="30" spans="1:10" ht="24" customHeight="1" thickBot="1">
      <c r="A30" s="78">
        <v>330</v>
      </c>
      <c r="B30" s="1410" t="s">
        <v>3599</v>
      </c>
      <c r="C30" s="1395"/>
      <c r="D30" s="1395"/>
      <c r="E30" s="1396"/>
      <c r="F30" s="261">
        <f>+IF(F20+F8+F9=0,0,IF(OR(F20&gt;0,F13=0),'DAP2'!F34-F27,F13-F27))</f>
        <v>0</v>
      </c>
      <c r="G30" s="83"/>
    </row>
    <row r="31" spans="1:10" ht="50.1" customHeight="1">
      <c r="A31" s="926"/>
      <c r="B31" s="830"/>
      <c r="C31" s="830"/>
      <c r="D31" s="830"/>
      <c r="E31" s="830"/>
      <c r="F31" s="830"/>
      <c r="G31" s="830"/>
    </row>
    <row r="32" spans="1:10" ht="15.95" customHeight="1">
      <c r="A32" s="1408" t="str">
        <f>+'DAP1'!A46</f>
        <v>Formulář zpracovala ASPEKT HM, daňová, účetní a auditorská kancelář, www.danovapriznani.cz, business.center.cz</v>
      </c>
      <c r="B32" s="1408"/>
      <c r="C32" s="1408"/>
      <c r="D32" s="1408"/>
      <c r="E32" s="1408"/>
      <c r="F32" s="1408"/>
      <c r="G32" s="1408"/>
    </row>
    <row r="33" spans="1:60" s="159" customFormat="1" ht="12" customHeight="1">
      <c r="A33" s="1407" t="s">
        <v>3953</v>
      </c>
      <c r="B33" s="1407"/>
      <c r="C33" s="1407"/>
      <c r="D33" s="1407"/>
      <c r="E33" s="1407"/>
      <c r="F33" s="1407"/>
      <c r="G33" s="1407"/>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60">
      <c r="A34" s="1403" t="s">
        <v>289</v>
      </c>
      <c r="B34" s="1403"/>
      <c r="C34" s="1403"/>
      <c r="D34" s="1403"/>
      <c r="E34" s="1404"/>
      <c r="F34" s="1404"/>
      <c r="G34" s="1404"/>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lErSOEIqOuQeWhESGIJjJzENUqaUrF5LG5KoEbu82uFh8s9/FuGWHNxrQlDTj+/pj3czjy0fM5d6OrGHErPPKA==" saltValue="6fwKhDwD4eBxfxD5v9Iy3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20" customWidth="1"/>
    <col min="2" max="2" width="4.7109375" style="320" customWidth="1"/>
    <col min="3" max="3" width="11.7109375" style="320" customWidth="1"/>
    <col min="4" max="4" width="18.7109375" style="320" customWidth="1"/>
    <col min="5" max="5" width="11.7109375" style="320" customWidth="1"/>
    <col min="6" max="7" width="21.7109375" style="320" customWidth="1"/>
    <col min="8" max="60" width="9.140625" style="566"/>
    <col min="61" max="16384" width="9.140625" style="320"/>
  </cols>
  <sheetData>
    <row r="1" spans="1:60" s="568" customFormat="1" ht="16.5" thickBot="1">
      <c r="A1" s="1433" t="s">
        <v>3806</v>
      </c>
      <c r="B1" s="1434"/>
      <c r="C1" s="1434"/>
      <c r="D1" s="1435" t="s">
        <v>37</v>
      </c>
      <c r="E1" s="1436"/>
      <c r="F1" s="1437"/>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60" ht="24" customHeight="1">
      <c r="A2" s="1438" t="s">
        <v>3952</v>
      </c>
      <c r="B2" s="1438"/>
      <c r="C2" s="1438"/>
      <c r="D2" s="1438"/>
      <c r="E2" s="1438"/>
      <c r="F2" s="1438"/>
      <c r="G2" s="111"/>
    </row>
    <row r="3" spans="1:60" ht="36" customHeight="1">
      <c r="A3" s="1224" t="s">
        <v>164</v>
      </c>
      <c r="B3" s="1439"/>
      <c r="C3" s="1439"/>
      <c r="D3" s="1439"/>
      <c r="E3" s="1439"/>
      <c r="F3" s="1439"/>
      <c r="G3" s="1439"/>
    </row>
    <row r="4" spans="1:60" s="568" customFormat="1" ht="24" customHeight="1" thickBot="1">
      <c r="A4" s="1411" t="s">
        <v>3954</v>
      </c>
      <c r="B4" s="1369"/>
      <c r="C4" s="1369"/>
      <c r="D4" s="1369"/>
      <c r="E4" s="1369"/>
      <c r="F4" s="1369"/>
      <c r="G4" s="1369"/>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28"/>
      <c r="B5" s="1421"/>
      <c r="C5" s="1421"/>
      <c r="D5" s="1421"/>
      <c r="E5" s="1421"/>
      <c r="F5" s="1431" t="s">
        <v>251</v>
      </c>
      <c r="G5" s="1432"/>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29"/>
      <c r="B6" s="1430"/>
      <c r="C6" s="1430"/>
      <c r="D6" s="1430"/>
      <c r="E6" s="1430"/>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18" t="s">
        <v>3922</v>
      </c>
      <c r="C7" s="1418"/>
      <c r="D7" s="1418"/>
      <c r="E7" s="1419"/>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18" t="s">
        <v>3807</v>
      </c>
      <c r="C8" s="1418"/>
      <c r="D8" s="1418"/>
      <c r="E8" s="1419"/>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25" t="s">
        <v>3808</v>
      </c>
      <c r="C9" s="1425"/>
      <c r="D9" s="1425"/>
      <c r="E9" s="1426"/>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25" t="s">
        <v>3809</v>
      </c>
      <c r="C10" s="1425"/>
      <c r="D10" s="1425"/>
      <c r="E10" s="1426"/>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25" t="s">
        <v>3810</v>
      </c>
      <c r="C11" s="1425"/>
      <c r="D11" s="1425"/>
      <c r="E11" s="1426"/>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25" t="s">
        <v>3811</v>
      </c>
      <c r="C12" s="1425"/>
      <c r="D12" s="1425"/>
      <c r="E12" s="1426"/>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18" t="s">
        <v>3924</v>
      </c>
      <c r="C13" s="1418"/>
      <c r="D13" s="1418"/>
      <c r="E13" s="1419"/>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25" t="s">
        <v>3812</v>
      </c>
      <c r="C14" s="1425"/>
      <c r="D14" s="1425"/>
      <c r="E14" s="1426"/>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25" t="s">
        <v>3813</v>
      </c>
      <c r="C15" s="1425"/>
      <c r="D15" s="1425"/>
      <c r="E15" s="1426"/>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393" t="s">
        <v>3887</v>
      </c>
      <c r="C16" s="1393"/>
      <c r="D16" s="1393"/>
      <c r="E16" s="1394"/>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27" t="s">
        <v>3888</v>
      </c>
      <c r="C17" s="1393"/>
      <c r="D17" s="1393"/>
      <c r="E17" s="1394"/>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393" t="s">
        <v>3814</v>
      </c>
      <c r="C18" s="1393"/>
      <c r="D18" s="1393"/>
      <c r="E18" s="1394"/>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393" t="s">
        <v>3889</v>
      </c>
      <c r="C19" s="1393"/>
      <c r="D19" s="1393"/>
      <c r="E19" s="1394"/>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393" t="s">
        <v>3890</v>
      </c>
      <c r="C20" s="1393"/>
      <c r="D20" s="1393"/>
      <c r="E20" s="1394"/>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393" t="s">
        <v>3891</v>
      </c>
      <c r="C21" s="1393"/>
      <c r="D21" s="1393"/>
      <c r="E21" s="1394"/>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60" ht="170.1" customHeight="1">
      <c r="A22" s="1420"/>
      <c r="B22" s="1421"/>
      <c r="C22" s="1421"/>
      <c r="D22" s="1421"/>
      <c r="E22" s="1421"/>
      <c r="F22" s="1421"/>
      <c r="G22" s="1421"/>
    </row>
    <row r="23" spans="1:60" ht="15.95" customHeight="1">
      <c r="A23" s="1422" t="str">
        <f>+'DAP1'!A46</f>
        <v>Formulář zpracovala ASPEKT HM, daňová, účetní a auditorská kancelář, www.danovapriznani.cz, business.center.cz</v>
      </c>
      <c r="B23" s="1422"/>
      <c r="C23" s="1422"/>
      <c r="D23" s="1422"/>
      <c r="E23" s="1422"/>
      <c r="F23" s="1422"/>
      <c r="G23" s="1422"/>
    </row>
    <row r="24" spans="1:60" s="576" customFormat="1" ht="12" customHeight="1">
      <c r="A24" s="1407" t="s">
        <v>3955</v>
      </c>
      <c r="B24" s="1407"/>
      <c r="C24" s="1407"/>
      <c r="D24" s="1407"/>
      <c r="E24" s="1407"/>
      <c r="F24" s="1407"/>
      <c r="G24" s="1407"/>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60">
      <c r="A25" s="1423" t="s">
        <v>289</v>
      </c>
      <c r="B25" s="1423"/>
      <c r="C25" s="1423"/>
      <c r="D25" s="1423"/>
      <c r="E25" s="1424"/>
      <c r="F25" s="1424"/>
      <c r="G25" s="1424"/>
    </row>
    <row r="26" spans="1:60">
      <c r="A26" s="566"/>
      <c r="B26" s="566"/>
      <c r="C26" s="566"/>
      <c r="D26" s="566"/>
      <c r="E26" s="566"/>
      <c r="F26" s="566"/>
      <c r="G26" s="566"/>
    </row>
    <row r="27" spans="1:60">
      <c r="A27" s="566"/>
      <c r="B27" s="566"/>
      <c r="C27" s="566"/>
      <c r="D27" s="566"/>
      <c r="E27" s="566"/>
      <c r="F27" s="566"/>
      <c r="G27" s="566"/>
    </row>
    <row r="28" spans="1:60">
      <c r="A28" s="566"/>
      <c r="B28" s="566"/>
      <c r="C28" s="566"/>
      <c r="D28" s="566"/>
      <c r="E28" s="566"/>
      <c r="F28" s="566"/>
      <c r="G28" s="566"/>
    </row>
    <row r="29" spans="1:60">
      <c r="A29" s="566"/>
      <c r="B29" s="566"/>
      <c r="C29" s="566"/>
      <c r="D29" s="566"/>
      <c r="E29" s="566"/>
      <c r="F29" s="566"/>
      <c r="G29" s="566"/>
    </row>
    <row r="30" spans="1:60">
      <c r="A30" s="566"/>
      <c r="B30" s="566"/>
      <c r="C30" s="566"/>
      <c r="D30" s="566"/>
      <c r="E30" s="566"/>
      <c r="F30" s="566"/>
      <c r="G30" s="566"/>
    </row>
    <row r="31" spans="1:60">
      <c r="A31" s="566"/>
      <c r="B31" s="566"/>
      <c r="C31" s="566"/>
      <c r="D31" s="566"/>
      <c r="E31" s="566"/>
      <c r="F31" s="566"/>
      <c r="G31" s="566"/>
    </row>
    <row r="32" spans="1:60">
      <c r="A32" s="566"/>
      <c r="B32" s="566"/>
      <c r="C32" s="566"/>
      <c r="D32" s="566"/>
      <c r="E32" s="566"/>
      <c r="F32" s="566"/>
      <c r="G32" s="566"/>
    </row>
    <row r="33" spans="1:7">
      <c r="A33" s="566"/>
      <c r="B33" s="566"/>
      <c r="C33" s="566"/>
      <c r="D33" s="566"/>
      <c r="E33" s="566"/>
      <c r="F33" s="566"/>
      <c r="G33" s="566"/>
    </row>
    <row r="34" spans="1:7">
      <c r="A34" s="566"/>
      <c r="B34" s="566"/>
      <c r="C34" s="566"/>
      <c r="D34" s="566"/>
      <c r="E34" s="566"/>
      <c r="F34" s="566"/>
      <c r="G34" s="566"/>
    </row>
    <row r="35" spans="1:7">
      <c r="A35" s="566"/>
      <c r="B35" s="566"/>
      <c r="C35" s="566"/>
      <c r="D35" s="566"/>
      <c r="E35" s="566"/>
      <c r="F35" s="566"/>
      <c r="G35" s="566"/>
    </row>
    <row r="36" spans="1:7">
      <c r="A36" s="566"/>
      <c r="B36" s="566"/>
      <c r="C36" s="566"/>
      <c r="D36" s="566"/>
      <c r="E36" s="566"/>
      <c r="F36" s="566"/>
      <c r="G36" s="566"/>
    </row>
    <row r="37" spans="1:7">
      <c r="A37" s="566"/>
      <c r="B37" s="566"/>
      <c r="C37" s="566"/>
      <c r="D37" s="566"/>
      <c r="E37" s="566"/>
      <c r="F37" s="566"/>
      <c r="G37" s="566"/>
    </row>
    <row r="38" spans="1:7">
      <c r="A38" s="566"/>
      <c r="B38" s="566"/>
      <c r="C38" s="566"/>
      <c r="D38" s="566"/>
      <c r="E38" s="566"/>
      <c r="F38" s="566"/>
      <c r="G38" s="566"/>
    </row>
    <row r="39" spans="1:7">
      <c r="A39" s="566"/>
      <c r="B39" s="566"/>
      <c r="C39" s="566"/>
      <c r="D39" s="566"/>
      <c r="E39" s="566"/>
      <c r="F39" s="566"/>
      <c r="G39" s="566"/>
    </row>
    <row r="40" spans="1:7">
      <c r="A40" s="566"/>
      <c r="B40" s="566"/>
      <c r="C40" s="566"/>
      <c r="D40" s="566"/>
      <c r="E40" s="566"/>
      <c r="F40" s="566"/>
      <c r="G40" s="566"/>
    </row>
    <row r="41" spans="1:7">
      <c r="A41" s="566"/>
      <c r="B41" s="566"/>
      <c r="C41" s="566"/>
      <c r="D41" s="566"/>
      <c r="E41" s="566"/>
      <c r="F41" s="566"/>
      <c r="G41" s="566"/>
    </row>
    <row r="42" spans="1:7">
      <c r="A42" s="566"/>
      <c r="B42" s="566"/>
      <c r="C42" s="566"/>
      <c r="D42" s="566"/>
      <c r="E42" s="566"/>
      <c r="F42" s="566"/>
      <c r="G42" s="566"/>
    </row>
    <row r="43" spans="1:7">
      <c r="A43" s="566"/>
      <c r="B43" s="566"/>
      <c r="C43" s="566"/>
      <c r="D43" s="566"/>
      <c r="E43" s="566"/>
      <c r="F43" s="566"/>
      <c r="G43" s="566"/>
    </row>
    <row r="44" spans="1:7">
      <c r="A44" s="566"/>
      <c r="B44" s="566"/>
      <c r="C44" s="566"/>
      <c r="D44" s="566"/>
      <c r="E44" s="566"/>
      <c r="F44" s="566"/>
      <c r="G44" s="566"/>
    </row>
    <row r="45" spans="1:7">
      <c r="A45" s="566"/>
      <c r="B45" s="566"/>
      <c r="C45" s="566"/>
      <c r="D45" s="566"/>
      <c r="E45" s="566"/>
      <c r="F45" s="566"/>
      <c r="G45" s="566"/>
    </row>
    <row r="46" spans="1:7">
      <c r="A46" s="566"/>
      <c r="B46" s="566"/>
      <c r="C46" s="566"/>
      <c r="D46" s="566"/>
      <c r="E46" s="566"/>
      <c r="F46" s="566"/>
      <c r="G46" s="566"/>
    </row>
    <row r="47" spans="1:7">
      <c r="A47" s="566"/>
      <c r="B47" s="566"/>
      <c r="C47" s="566"/>
      <c r="D47" s="566"/>
      <c r="E47" s="566"/>
      <c r="F47" s="566"/>
      <c r="G47" s="566"/>
    </row>
    <row r="48" spans="1:7">
      <c r="A48" s="566"/>
      <c r="B48" s="566"/>
      <c r="C48" s="566"/>
      <c r="D48" s="566"/>
      <c r="E48" s="566"/>
      <c r="F48" s="566"/>
      <c r="G48" s="566"/>
    </row>
    <row r="49" spans="1:7">
      <c r="A49" s="566"/>
      <c r="B49" s="566"/>
      <c r="C49" s="566"/>
      <c r="D49" s="566"/>
      <c r="E49" s="566"/>
      <c r="F49" s="566"/>
      <c r="G49" s="566"/>
    </row>
    <row r="50" spans="1:7">
      <c r="A50" s="566"/>
      <c r="B50" s="566"/>
      <c r="C50" s="566"/>
      <c r="D50" s="566"/>
      <c r="E50" s="566"/>
      <c r="F50" s="566"/>
      <c r="G50" s="566"/>
    </row>
    <row r="51" spans="1:7">
      <c r="A51" s="566"/>
      <c r="B51" s="566"/>
      <c r="C51" s="566"/>
      <c r="D51" s="566"/>
      <c r="E51" s="566"/>
      <c r="F51" s="566"/>
      <c r="G51" s="566"/>
    </row>
    <row r="52" spans="1:7">
      <c r="A52" s="566"/>
      <c r="B52" s="566"/>
      <c r="C52" s="566"/>
      <c r="D52" s="566"/>
      <c r="E52" s="566"/>
      <c r="F52" s="566"/>
      <c r="G52" s="566"/>
    </row>
    <row r="53" spans="1:7">
      <c r="A53" s="566"/>
      <c r="B53" s="566"/>
      <c r="C53" s="566"/>
      <c r="D53" s="566"/>
      <c r="E53" s="566"/>
      <c r="F53" s="566"/>
      <c r="G53" s="566"/>
    </row>
    <row r="54" spans="1:7">
      <c r="A54" s="566"/>
      <c r="B54" s="566"/>
      <c r="C54" s="566"/>
      <c r="D54" s="566"/>
      <c r="E54" s="566"/>
      <c r="F54" s="566"/>
      <c r="G54" s="566"/>
    </row>
    <row r="55" spans="1:7">
      <c r="A55" s="566"/>
      <c r="B55" s="566"/>
      <c r="C55" s="566"/>
      <c r="D55" s="566"/>
      <c r="E55" s="566"/>
      <c r="F55" s="566"/>
      <c r="G55" s="566"/>
    </row>
    <row r="56" spans="1:7">
      <c r="A56" s="566"/>
      <c r="B56" s="566"/>
      <c r="C56" s="566"/>
      <c r="D56" s="566"/>
      <c r="E56" s="566"/>
      <c r="F56" s="566"/>
      <c r="G56" s="566"/>
    </row>
    <row r="57" spans="1:7">
      <c r="A57" s="566"/>
      <c r="B57" s="566"/>
      <c r="C57" s="566"/>
      <c r="D57" s="566"/>
      <c r="E57" s="566"/>
      <c r="F57" s="566"/>
      <c r="G57" s="566"/>
    </row>
    <row r="58" spans="1:7">
      <c r="A58" s="566"/>
      <c r="B58" s="566"/>
      <c r="C58" s="566"/>
      <c r="D58" s="566"/>
      <c r="E58" s="566"/>
      <c r="F58" s="566"/>
      <c r="G58" s="566"/>
    </row>
    <row r="59" spans="1:7">
      <c r="A59" s="566"/>
      <c r="B59" s="566"/>
      <c r="C59" s="566"/>
      <c r="D59" s="566"/>
      <c r="E59" s="566"/>
      <c r="F59" s="566"/>
      <c r="G59" s="566"/>
    </row>
    <row r="60" spans="1:7">
      <c r="A60" s="566"/>
      <c r="B60" s="566"/>
      <c r="C60" s="566"/>
      <c r="D60" s="566"/>
      <c r="E60" s="566"/>
      <c r="F60" s="566"/>
      <c r="G60" s="566"/>
    </row>
    <row r="61" spans="1:7">
      <c r="A61" s="566"/>
      <c r="B61" s="566"/>
      <c r="C61" s="566"/>
      <c r="D61" s="566"/>
      <c r="E61" s="566"/>
      <c r="F61" s="566"/>
      <c r="G61" s="566"/>
    </row>
    <row r="62" spans="1:7">
      <c r="A62" s="566"/>
      <c r="B62" s="566"/>
      <c r="C62" s="566"/>
      <c r="D62" s="566"/>
      <c r="E62" s="566"/>
      <c r="F62" s="566"/>
      <c r="G62" s="566"/>
    </row>
    <row r="63" spans="1:7">
      <c r="A63" s="566"/>
      <c r="B63" s="566"/>
      <c r="C63" s="566"/>
      <c r="D63" s="566"/>
      <c r="E63" s="566"/>
      <c r="F63" s="566"/>
      <c r="G63" s="566"/>
    </row>
    <row r="64" spans="1:7">
      <c r="A64" s="566"/>
      <c r="B64" s="566"/>
      <c r="C64" s="566"/>
      <c r="D64" s="566"/>
      <c r="E64" s="566"/>
      <c r="F64" s="566"/>
      <c r="G64" s="566"/>
    </row>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sheetData>
  <sheetProtection algorithmName="SHA-512" hashValue="EWkbP3keX9M/VWE1tkyvXepXd7BnCAB1z91dgultuDFWc4lF0slHiSObVgoo6Jsk3w+yfiOYWKOq5DydDrU9UA==" saltValue="bv6ezaWzQQyK+0oiKHNKl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3" customFormat="1" ht="16.5" thickBot="1">
      <c r="A1" s="1198"/>
      <c r="B1" s="723"/>
      <c r="C1" s="723"/>
      <c r="D1" s="1367" t="s">
        <v>178</v>
      </c>
      <c r="E1" s="811"/>
      <c r="F1" s="1149"/>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c r="A2" s="1197"/>
      <c r="B2" s="1197"/>
      <c r="C2" s="1197"/>
      <c r="D2" s="1197"/>
      <c r="E2" s="1197"/>
      <c r="F2" s="1197"/>
      <c r="G2" s="111"/>
    </row>
    <row r="3" spans="1:60" ht="36" customHeight="1">
      <c r="A3" s="1451" t="s">
        <v>179</v>
      </c>
      <c r="B3" s="1452"/>
      <c r="C3" s="1452"/>
      <c r="D3" s="1452"/>
      <c r="E3" s="1452"/>
      <c r="F3" s="1452"/>
      <c r="G3" s="1452"/>
    </row>
    <row r="4" spans="1:60" s="103" customFormat="1" ht="18" customHeight="1">
      <c r="A4" s="1453" t="s">
        <v>181</v>
      </c>
      <c r="B4" s="1454"/>
      <c r="C4" s="1454"/>
      <c r="D4" s="1454"/>
      <c r="E4" s="1454"/>
      <c r="F4" s="1454"/>
      <c r="G4" s="1454"/>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8" customHeight="1">
      <c r="A5" s="1455" t="s">
        <v>3639</v>
      </c>
      <c r="B5" s="1456"/>
      <c r="C5" s="1456"/>
      <c r="D5" s="1456"/>
      <c r="E5" s="1456"/>
      <c r="F5" s="1456"/>
      <c r="G5" s="1456"/>
    </row>
    <row r="6" spans="1:60" ht="18" customHeight="1">
      <c r="A6" s="1457" t="s">
        <v>103</v>
      </c>
      <c r="B6" s="1458"/>
      <c r="C6" s="1458"/>
      <c r="D6" s="1458"/>
      <c r="E6" s="1458"/>
      <c r="F6" s="1458"/>
      <c r="G6" s="1458"/>
    </row>
    <row r="7" spans="1:60" ht="18" customHeight="1">
      <c r="A7" s="1440"/>
      <c r="B7" s="1441"/>
      <c r="C7" s="1441"/>
      <c r="D7" s="1441"/>
      <c r="E7" s="1441"/>
      <c r="F7" s="1441"/>
      <c r="G7" s="1441"/>
    </row>
    <row r="8" spans="1:60" ht="24" customHeight="1">
      <c r="A8" s="1409" t="s">
        <v>3638</v>
      </c>
      <c r="B8" s="1149"/>
      <c r="C8" s="138"/>
      <c r="D8" s="1415"/>
      <c r="E8" s="832"/>
      <c r="F8" s="832"/>
      <c r="G8" s="832"/>
    </row>
    <row r="9" spans="1:60" ht="8.1" customHeight="1" thickBot="1">
      <c r="A9" s="1416"/>
      <c r="B9" s="1417"/>
      <c r="C9" s="1417"/>
      <c r="D9" s="1417"/>
      <c r="E9" s="1417"/>
      <c r="F9" s="1417"/>
      <c r="G9" s="1417"/>
    </row>
    <row r="10" spans="1:60" ht="15" customHeight="1">
      <c r="A10" s="1447"/>
      <c r="B10" s="830"/>
      <c r="C10" s="830"/>
      <c r="D10" s="830"/>
      <c r="E10" s="1448"/>
      <c r="F10" s="1449" t="s">
        <v>251</v>
      </c>
      <c r="G10" s="1450"/>
    </row>
    <row r="11" spans="1:60" ht="15" customHeight="1">
      <c r="A11" s="1399"/>
      <c r="B11" s="771"/>
      <c r="C11" s="771"/>
      <c r="D11" s="771"/>
      <c r="E11" s="772"/>
      <c r="F11" s="74" t="s">
        <v>144</v>
      </c>
      <c r="G11" s="84" t="s">
        <v>152</v>
      </c>
    </row>
    <row r="12" spans="1:60" ht="24" customHeight="1">
      <c r="A12" s="249">
        <v>321</v>
      </c>
      <c r="B12" s="1393" t="s">
        <v>244</v>
      </c>
      <c r="C12" s="1393"/>
      <c r="D12" s="1393"/>
      <c r="E12" s="1394"/>
      <c r="F12" s="105">
        <v>0</v>
      </c>
      <c r="G12" s="65"/>
    </row>
    <row r="13" spans="1:60" ht="24" customHeight="1">
      <c r="A13" s="249">
        <v>322</v>
      </c>
      <c r="B13" s="1393" t="s">
        <v>245</v>
      </c>
      <c r="C13" s="1393"/>
      <c r="D13" s="1393"/>
      <c r="E13" s="1394"/>
      <c r="F13" s="105">
        <v>0</v>
      </c>
      <c r="G13" s="65"/>
    </row>
    <row r="14" spans="1:60" ht="24" customHeight="1">
      <c r="A14" s="249">
        <v>323</v>
      </c>
      <c r="B14" s="1393" t="s">
        <v>108</v>
      </c>
      <c r="C14" s="1393"/>
      <c r="D14" s="1393"/>
      <c r="E14" s="1394"/>
      <c r="F14" s="105">
        <v>0</v>
      </c>
      <c r="G14" s="65"/>
    </row>
    <row r="15" spans="1:60" ht="24" customHeight="1">
      <c r="A15" s="249">
        <v>324</v>
      </c>
      <c r="B15" s="1393" t="s">
        <v>3815</v>
      </c>
      <c r="C15" s="1393"/>
      <c r="D15" s="1393"/>
      <c r="E15" s="1394"/>
      <c r="F15" s="160">
        <f>ROUND(+IF(+IF(IF('DAP2'!E16=0,0,(F12-F13)/'DAP2'!E16)&lt;0,0,IF('DAP2'!E16=0,0,(F12-F13)/'DAP2'!E16))&gt;1,1,+IF(IF('DAP2'!E16=0,0,(F12-F13)/'DAP2'!E16)&lt;0,0,IF('DAP2'!E16=0,0,(F12-F13)/'DAP2'!E16))),4)</f>
        <v>0</v>
      </c>
      <c r="G15" s="65"/>
    </row>
    <row r="16" spans="1:60" ht="24" customHeight="1">
      <c r="A16" s="249">
        <v>325</v>
      </c>
      <c r="B16" s="1393" t="s">
        <v>3816</v>
      </c>
      <c r="C16" s="1393"/>
      <c r="D16" s="1393"/>
      <c r="E16" s="1394"/>
      <c r="F16" s="259">
        <f>ROUND((+'DAP2'!F34+'DAP2'!F37)*F15,2)</f>
        <v>0</v>
      </c>
      <c r="G16" s="65"/>
    </row>
    <row r="17" spans="1:60" ht="24" customHeight="1" thickBot="1">
      <c r="A17" s="250">
        <v>326</v>
      </c>
      <c r="B17" s="1405" t="s">
        <v>139</v>
      </c>
      <c r="C17" s="1405"/>
      <c r="D17" s="1405"/>
      <c r="E17" s="1406"/>
      <c r="F17" s="260">
        <f>+MIN(F14,F16)</f>
        <v>0</v>
      </c>
      <c r="G17" s="82"/>
    </row>
    <row r="18" spans="1:60" ht="24" customHeight="1" thickBot="1">
      <c r="A18" s="251">
        <v>327</v>
      </c>
      <c r="B18" s="1445" t="s">
        <v>3640</v>
      </c>
      <c r="C18" s="1445"/>
      <c r="D18" s="1445"/>
      <c r="E18" s="1446"/>
      <c r="F18" s="261">
        <f>+F14-F17</f>
        <v>0</v>
      </c>
      <c r="G18" s="83"/>
    </row>
    <row r="19" spans="1:60" ht="24" customHeight="1">
      <c r="A19" s="1442" t="s">
        <v>3510</v>
      </c>
      <c r="B19" s="1443"/>
      <c r="C19" s="1443"/>
      <c r="D19" s="1443"/>
      <c r="E19" s="1443"/>
      <c r="F19" s="1443"/>
      <c r="G19" s="1443"/>
    </row>
    <row r="20" spans="1:60" ht="330" customHeight="1">
      <c r="A20" s="1444"/>
      <c r="B20" s="723"/>
      <c r="C20" s="723"/>
      <c r="D20" s="723"/>
      <c r="E20" s="723"/>
      <c r="F20" s="723"/>
      <c r="G20" s="723"/>
    </row>
    <row r="21" spans="1:60" ht="15.95" customHeight="1">
      <c r="A21" s="1408" t="str">
        <f>+'DAP1'!A46</f>
        <v>Formulář zpracovala ASPEKT HM, daňová, účetní a auditorská kancelář, www.danovapriznani.cz, business.center.cz</v>
      </c>
      <c r="B21" s="1408"/>
      <c r="C21" s="1408"/>
      <c r="D21" s="1408"/>
      <c r="E21" s="1408"/>
      <c r="F21" s="1408"/>
      <c r="G21" s="1408"/>
    </row>
    <row r="22" spans="1:60" s="159" customFormat="1" ht="12" customHeight="1">
      <c r="A22" s="1407" t="s">
        <v>3817</v>
      </c>
      <c r="B22" s="1407"/>
      <c r="C22" s="1407"/>
      <c r="D22" s="1407"/>
      <c r="E22" s="1407"/>
      <c r="F22" s="1407"/>
      <c r="G22" s="1407"/>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60">
      <c r="A23" s="1403" t="s">
        <v>289</v>
      </c>
      <c r="B23" s="1403"/>
      <c r="C23" s="1403"/>
      <c r="D23" s="1403"/>
      <c r="E23" s="1404"/>
      <c r="F23" s="1404"/>
      <c r="G23" s="1404"/>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2"/>
  </cols>
  <sheetData>
    <row r="1" spans="1:38" ht="20.100000000000001" customHeight="1" thickBot="1">
      <c r="A1" s="1122"/>
      <c r="B1" s="1122"/>
      <c r="C1" s="1465" t="s">
        <v>37</v>
      </c>
      <c r="D1" s="1466"/>
      <c r="E1" s="1467"/>
      <c r="F1" s="168" t="str">
        <f>+'2Př'!I1</f>
        <v/>
      </c>
    </row>
    <row r="2" spans="1:38" ht="27.95" customHeight="1">
      <c r="A2" s="1122"/>
      <c r="B2" s="1122"/>
      <c r="C2" s="1122"/>
      <c r="D2" s="1122"/>
      <c r="E2" s="1122"/>
      <c r="F2" s="1122"/>
    </row>
    <row r="3" spans="1:38" ht="27.95" customHeight="1">
      <c r="A3" s="1468" t="s">
        <v>176</v>
      </c>
      <c r="B3" s="1468"/>
      <c r="C3" s="1468"/>
      <c r="D3" s="1468"/>
      <c r="E3" s="1468"/>
      <c r="F3" s="1468"/>
    </row>
    <row r="4" spans="1:38" ht="27.95" customHeight="1" thickBot="1">
      <c r="A4" s="1122"/>
      <c r="B4" s="1122"/>
      <c r="C4" s="1122"/>
      <c r="D4" s="1122"/>
      <c r="E4" s="1122"/>
      <c r="F4" s="1122"/>
    </row>
    <row r="5" spans="1:38" s="164" customFormat="1" ht="18.75" thickBot="1">
      <c r="A5" s="1469" t="s">
        <v>120</v>
      </c>
      <c r="B5" s="1469"/>
      <c r="C5" s="1469"/>
      <c r="D5" s="1469"/>
      <c r="E5" s="1470"/>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38" ht="18">
      <c r="A6" s="1476" t="s">
        <v>177</v>
      </c>
      <c r="B6" s="1476"/>
      <c r="C6" s="1476"/>
      <c r="D6" s="1476"/>
      <c r="E6" s="1476"/>
      <c r="F6" s="1476"/>
    </row>
    <row r="7" spans="1:38" ht="15">
      <c r="A7" s="1477" t="s">
        <v>45</v>
      </c>
      <c r="B7" s="1477"/>
      <c r="C7" s="1477"/>
      <c r="D7" s="1477"/>
      <c r="E7" s="1477"/>
      <c r="F7" s="1477"/>
    </row>
    <row r="8" spans="1:38" ht="13.5" thickBot="1">
      <c r="A8" s="1122"/>
      <c r="B8" s="1122"/>
      <c r="C8" s="1122"/>
      <c r="D8" s="1122"/>
      <c r="E8" s="1122"/>
      <c r="F8" s="1122"/>
    </row>
    <row r="9" spans="1:38">
      <c r="A9" s="206" t="s">
        <v>170</v>
      </c>
      <c r="B9" s="207" t="s">
        <v>175</v>
      </c>
      <c r="C9" s="207" t="s">
        <v>174</v>
      </c>
      <c r="D9" s="207" t="s">
        <v>173</v>
      </c>
      <c r="E9" s="207" t="s">
        <v>172</v>
      </c>
      <c r="F9" s="208" t="s">
        <v>171</v>
      </c>
    </row>
    <row r="10" spans="1:38" ht="12.75" customHeight="1">
      <c r="A10" s="1478" t="s">
        <v>6</v>
      </c>
      <c r="B10" s="1474" t="s">
        <v>3752</v>
      </c>
      <c r="C10" s="1474" t="s">
        <v>3753</v>
      </c>
      <c r="D10" s="1474" t="s">
        <v>3754</v>
      </c>
      <c r="E10" s="1474" t="s">
        <v>3755</v>
      </c>
      <c r="F10" s="1463" t="s">
        <v>3756</v>
      </c>
    </row>
    <row r="11" spans="1:38" ht="45.75" customHeight="1">
      <c r="A11" s="1478"/>
      <c r="B11" s="1474"/>
      <c r="C11" s="1474"/>
      <c r="D11" s="1475"/>
      <c r="E11" s="1475"/>
      <c r="F11" s="1464"/>
    </row>
    <row r="12" spans="1:38" ht="18" customHeight="1">
      <c r="A12" s="169">
        <v>1</v>
      </c>
      <c r="B12" s="209">
        <v>2023</v>
      </c>
      <c r="C12" s="210">
        <v>0</v>
      </c>
      <c r="D12" s="210">
        <v>0</v>
      </c>
      <c r="E12" s="210">
        <v>0</v>
      </c>
      <c r="F12" s="211">
        <f t="shared" ref="F12:F19" si="0">+C12-D12-E12</f>
        <v>0</v>
      </c>
    </row>
    <row r="13" spans="1:38" ht="18" customHeight="1">
      <c r="A13" s="169">
        <v>2</v>
      </c>
      <c r="B13" s="212"/>
      <c r="C13" s="210"/>
      <c r="D13" s="210"/>
      <c r="E13" s="210"/>
      <c r="F13" s="211">
        <f t="shared" si="0"/>
        <v>0</v>
      </c>
    </row>
    <row r="14" spans="1:38" ht="18" customHeight="1">
      <c r="A14" s="169">
        <v>3</v>
      </c>
      <c r="B14" s="212"/>
      <c r="C14" s="210"/>
      <c r="D14" s="210"/>
      <c r="E14" s="210"/>
      <c r="F14" s="211">
        <f t="shared" si="0"/>
        <v>0</v>
      </c>
    </row>
    <row r="15" spans="1:38" ht="18" customHeight="1">
      <c r="A15" s="169">
        <v>4</v>
      </c>
      <c r="B15" s="212"/>
      <c r="C15" s="210"/>
      <c r="D15" s="210"/>
      <c r="E15" s="210"/>
      <c r="F15" s="211">
        <f t="shared" si="0"/>
        <v>0</v>
      </c>
    </row>
    <row r="16" spans="1:38"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72" t="s">
        <v>58</v>
      </c>
      <c r="C20" s="1473"/>
      <c r="D20" s="1473"/>
      <c r="E20" s="214">
        <f>SUM(E12:E19)</f>
        <v>0</v>
      </c>
      <c r="F20" s="215">
        <f>SUM(F12:F19)</f>
        <v>0</v>
      </c>
    </row>
    <row r="21" spans="1:6" ht="24" customHeight="1">
      <c r="A21" s="1471" t="s">
        <v>3757</v>
      </c>
      <c r="B21" s="1471"/>
      <c r="C21" s="1471"/>
      <c r="D21" s="1471"/>
      <c r="E21" s="1471"/>
      <c r="F21" s="1471"/>
    </row>
    <row r="22" spans="1:6" ht="24" customHeight="1">
      <c r="A22" s="1122"/>
      <c r="B22" s="1122"/>
      <c r="C22" s="1122"/>
      <c r="D22" s="1122"/>
      <c r="E22" s="1122"/>
      <c r="F22" s="1122"/>
    </row>
    <row r="23" spans="1:6" ht="24" customHeight="1">
      <c r="A23" s="1122"/>
      <c r="B23" s="1122"/>
      <c r="C23" s="1122"/>
      <c r="D23" s="1122"/>
      <c r="E23" s="1122"/>
      <c r="F23" s="1122"/>
    </row>
    <row r="24" spans="1:6" ht="24" customHeight="1">
      <c r="A24" s="1122"/>
      <c r="B24" s="1122"/>
      <c r="C24" s="1122"/>
      <c r="D24" s="1122"/>
      <c r="E24" s="1122"/>
      <c r="F24" s="1122"/>
    </row>
    <row r="25" spans="1:6" ht="24" customHeight="1">
      <c r="A25" s="1122"/>
      <c r="B25" s="1122"/>
      <c r="C25" s="1122"/>
      <c r="D25" s="1122"/>
      <c r="E25" s="1122"/>
      <c r="F25" s="1122"/>
    </row>
    <row r="26" spans="1:6" ht="24" customHeight="1">
      <c r="A26" s="1122"/>
      <c r="B26" s="1122"/>
      <c r="C26" s="1122"/>
      <c r="D26" s="1122"/>
      <c r="E26" s="1122"/>
      <c r="F26" s="1122"/>
    </row>
    <row r="27" spans="1:6" ht="24" customHeight="1">
      <c r="A27" s="1122"/>
      <c r="B27" s="1122"/>
      <c r="C27" s="1122"/>
      <c r="D27" s="1122"/>
      <c r="E27" s="1122"/>
      <c r="F27" s="1122"/>
    </row>
    <row r="28" spans="1:6" ht="24" customHeight="1">
      <c r="A28" s="1122"/>
      <c r="B28" s="1122"/>
      <c r="C28" s="1122"/>
      <c r="D28" s="1122"/>
      <c r="E28" s="1122"/>
      <c r="F28" s="1122"/>
    </row>
    <row r="29" spans="1:6" ht="24" customHeight="1">
      <c r="A29" s="1122"/>
      <c r="B29" s="1122"/>
      <c r="C29" s="1122"/>
      <c r="D29" s="1122"/>
      <c r="E29" s="1122"/>
      <c r="F29" s="1122"/>
    </row>
    <row r="30" spans="1:6" ht="24" customHeight="1">
      <c r="A30" s="1122"/>
      <c r="B30" s="1122"/>
      <c r="C30" s="1122"/>
      <c r="D30" s="1122"/>
      <c r="E30" s="1122"/>
      <c r="F30" s="1122"/>
    </row>
    <row r="31" spans="1:6" ht="24" customHeight="1">
      <c r="A31" s="1122"/>
      <c r="B31" s="1122"/>
      <c r="C31" s="1122"/>
      <c r="D31" s="1122"/>
      <c r="E31" s="1122"/>
      <c r="F31" s="1122"/>
    </row>
    <row r="32" spans="1:6" ht="24" customHeight="1">
      <c r="A32" s="1122"/>
      <c r="B32" s="1122"/>
      <c r="C32" s="1122"/>
      <c r="D32" s="1122"/>
      <c r="E32" s="1122"/>
      <c r="F32" s="1122"/>
    </row>
    <row r="33" spans="1:6" ht="24" customHeight="1">
      <c r="A33" s="1122"/>
      <c r="B33" s="1122"/>
      <c r="C33" s="1122"/>
      <c r="D33" s="1122"/>
      <c r="E33" s="1122"/>
      <c r="F33" s="1122"/>
    </row>
    <row r="34" spans="1:6">
      <c r="A34" s="1461" t="str">
        <f>+'DAP1'!A46</f>
        <v>Formulář zpracovala ASPEKT HM, daňová, účetní a auditorská kancelář, www.danovapriznani.cz, business.center.cz</v>
      </c>
      <c r="B34" s="1462"/>
      <c r="C34" s="1462"/>
      <c r="D34" s="1462"/>
      <c r="E34" s="1462"/>
      <c r="F34" s="1462"/>
    </row>
    <row r="35" spans="1:6">
      <c r="A35" s="1459" t="s">
        <v>3758</v>
      </c>
      <c r="B35" s="1459"/>
      <c r="C35" s="1459"/>
      <c r="D35" s="1459"/>
      <c r="E35" s="1459"/>
      <c r="F35" s="1459"/>
    </row>
    <row r="36" spans="1:6">
      <c r="A36" s="1460" t="s">
        <v>289</v>
      </c>
      <c r="B36" s="1460"/>
      <c r="C36" s="1460"/>
      <c r="D36" s="1460"/>
      <c r="E36" s="1460"/>
      <c r="F36" s="1460"/>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2"/>
  </cols>
  <sheetData>
    <row r="1" spans="1:21" ht="18" customHeight="1">
      <c r="A1" s="1465" t="s">
        <v>37</v>
      </c>
      <c r="B1" s="1122"/>
      <c r="C1" s="1122"/>
      <c r="D1" s="1481"/>
      <c r="E1" s="1479" t="str">
        <f>+'6Př'!F1</f>
        <v/>
      </c>
      <c r="F1" s="1480"/>
    </row>
    <row r="2" spans="1:21">
      <c r="A2" s="1122"/>
      <c r="B2" s="1122"/>
      <c r="C2" s="1122"/>
      <c r="D2" s="1122"/>
      <c r="E2" s="1122"/>
      <c r="F2" s="1122"/>
    </row>
    <row r="3" spans="1:21" s="103" customFormat="1" ht="27.75">
      <c r="A3" s="1482" t="s">
        <v>113</v>
      </c>
      <c r="B3" s="1482"/>
      <c r="C3" s="1482"/>
      <c r="D3" s="1482"/>
      <c r="E3" s="1482"/>
      <c r="F3" s="1482"/>
      <c r="G3" s="106"/>
      <c r="H3" s="106"/>
      <c r="I3" s="106"/>
      <c r="J3" s="106"/>
      <c r="K3" s="106"/>
      <c r="L3" s="106"/>
      <c r="M3" s="106"/>
      <c r="N3" s="106"/>
      <c r="O3" s="106"/>
      <c r="P3" s="106"/>
      <c r="Q3" s="106"/>
      <c r="R3" s="106"/>
      <c r="S3" s="106"/>
      <c r="T3" s="106"/>
      <c r="U3" s="106"/>
    </row>
    <row r="4" spans="1:21" s="103" customFormat="1" ht="18">
      <c r="A4" s="730" t="s">
        <v>46</v>
      </c>
      <c r="B4" s="730"/>
      <c r="C4" s="730"/>
      <c r="D4" s="730"/>
      <c r="E4" s="730"/>
      <c r="F4" s="730"/>
      <c r="G4" s="106"/>
      <c r="H4" s="106"/>
      <c r="I4" s="106"/>
      <c r="J4" s="106"/>
      <c r="K4" s="106"/>
      <c r="L4" s="106"/>
      <c r="M4" s="106"/>
      <c r="N4" s="106"/>
      <c r="O4" s="106"/>
      <c r="P4" s="106"/>
      <c r="Q4" s="106"/>
      <c r="R4" s="106"/>
      <c r="S4" s="106"/>
      <c r="T4" s="106"/>
      <c r="U4" s="106"/>
    </row>
    <row r="5" spans="1:21" s="103" customFormat="1" ht="18">
      <c r="A5" s="730" t="s">
        <v>3511</v>
      </c>
      <c r="B5" s="730"/>
      <c r="C5" s="730"/>
      <c r="D5" s="730"/>
      <c r="E5" s="730"/>
      <c r="F5" s="730"/>
      <c r="G5" s="106"/>
      <c r="H5" s="106"/>
      <c r="I5" s="106"/>
      <c r="J5" s="106"/>
      <c r="K5" s="106"/>
      <c r="L5" s="106"/>
      <c r="M5" s="106"/>
      <c r="N5" s="106"/>
      <c r="O5" s="106"/>
      <c r="P5" s="106"/>
      <c r="Q5" s="106"/>
      <c r="R5" s="106"/>
      <c r="S5" s="106"/>
      <c r="T5" s="106"/>
      <c r="U5" s="106"/>
    </row>
    <row r="6" spans="1:21" s="103" customFormat="1" ht="18">
      <c r="A6" s="1485" t="s">
        <v>120</v>
      </c>
      <c r="B6" s="1485"/>
      <c r="C6" s="1485"/>
      <c r="D6" s="1486"/>
      <c r="E6" s="167">
        <f>+'DAP1'!F24</f>
        <v>2024</v>
      </c>
      <c r="F6" s="137"/>
      <c r="G6" s="106"/>
      <c r="H6" s="106"/>
      <c r="I6" s="106"/>
      <c r="J6" s="106"/>
      <c r="K6" s="106"/>
      <c r="L6" s="106"/>
      <c r="M6" s="106"/>
      <c r="N6" s="106"/>
      <c r="O6" s="106"/>
      <c r="P6" s="106"/>
      <c r="Q6" s="106"/>
      <c r="R6" s="106"/>
      <c r="S6" s="106"/>
      <c r="T6" s="106"/>
      <c r="U6" s="106"/>
    </row>
    <row r="7" spans="1:21" ht="13.5" thickBot="1">
      <c r="A7" s="1122"/>
      <c r="B7" s="1122"/>
      <c r="C7" s="1122"/>
      <c r="D7" s="1122"/>
      <c r="E7" s="1122"/>
      <c r="F7" s="1122"/>
    </row>
    <row r="8" spans="1:21" ht="18" customHeight="1">
      <c r="A8" s="216" t="s">
        <v>6</v>
      </c>
      <c r="B8" s="217" t="s">
        <v>47</v>
      </c>
      <c r="C8" s="217" t="s">
        <v>48</v>
      </c>
      <c r="D8" s="217" t="s">
        <v>49</v>
      </c>
      <c r="E8" s="217" t="s">
        <v>50</v>
      </c>
      <c r="F8" s="218" t="s">
        <v>51</v>
      </c>
    </row>
    <row r="9" spans="1:21" ht="18" customHeight="1" thickBot="1">
      <c r="A9" s="219" t="s">
        <v>121</v>
      </c>
      <c r="B9" s="220" t="s">
        <v>3512</v>
      </c>
      <c r="C9" s="220" t="s">
        <v>122</v>
      </c>
      <c r="D9" s="220" t="s">
        <v>123</v>
      </c>
      <c r="E9" s="220" t="s">
        <v>124</v>
      </c>
      <c r="F9" s="221" t="s">
        <v>125</v>
      </c>
    </row>
    <row r="10" spans="1:21" ht="18" customHeight="1">
      <c r="A10" s="222">
        <v>1</v>
      </c>
      <c r="B10" s="223"/>
      <c r="C10" s="224"/>
      <c r="D10" s="224"/>
      <c r="E10" s="224"/>
      <c r="F10" s="225"/>
    </row>
    <row r="11" spans="1:21" ht="18" customHeight="1">
      <c r="A11" s="226"/>
      <c r="B11" s="138"/>
      <c r="C11" s="227"/>
      <c r="D11" s="227"/>
      <c r="E11" s="227"/>
      <c r="F11" s="228"/>
    </row>
    <row r="12" spans="1:21" ht="18" customHeight="1">
      <c r="A12" s="226"/>
      <c r="B12" s="138"/>
      <c r="C12" s="227"/>
      <c r="D12" s="227"/>
      <c r="E12" s="227"/>
      <c r="F12" s="228"/>
    </row>
    <row r="13" spans="1:21" ht="18" customHeight="1">
      <c r="A13" s="226"/>
      <c r="B13" s="138"/>
      <c r="C13" s="227"/>
      <c r="D13" s="227"/>
      <c r="E13" s="227"/>
      <c r="F13" s="228"/>
    </row>
    <row r="14" spans="1:21" ht="18" customHeight="1">
      <c r="A14" s="226"/>
      <c r="B14" s="138"/>
      <c r="C14" s="227"/>
      <c r="D14" s="227"/>
      <c r="E14" s="227"/>
      <c r="F14" s="228"/>
    </row>
    <row r="15" spans="1:21" ht="18" customHeight="1">
      <c r="A15" s="226"/>
      <c r="B15" s="138"/>
      <c r="C15" s="227"/>
      <c r="D15" s="227"/>
      <c r="E15" s="227"/>
      <c r="F15" s="228"/>
    </row>
    <row r="16" spans="1:21" ht="18" customHeight="1">
      <c r="A16" s="226"/>
      <c r="B16" s="138"/>
      <c r="C16" s="227"/>
      <c r="D16" s="227"/>
      <c r="E16" s="227"/>
      <c r="F16" s="228"/>
    </row>
    <row r="17" spans="1:21" ht="18" customHeight="1">
      <c r="A17" s="226"/>
      <c r="B17" s="138"/>
      <c r="C17" s="227"/>
      <c r="D17" s="227"/>
      <c r="E17" s="227"/>
      <c r="F17" s="228"/>
    </row>
    <row r="18" spans="1:21" ht="18" customHeight="1">
      <c r="A18" s="226"/>
      <c r="B18" s="138"/>
      <c r="C18" s="227"/>
      <c r="D18" s="227"/>
      <c r="E18" s="227"/>
      <c r="F18" s="228"/>
    </row>
    <row r="19" spans="1:21" ht="18" customHeight="1">
      <c r="A19" s="226"/>
      <c r="B19" s="138"/>
      <c r="C19" s="227"/>
      <c r="D19" s="227"/>
      <c r="E19" s="227"/>
      <c r="F19" s="228"/>
    </row>
    <row r="20" spans="1:21" ht="18" customHeight="1">
      <c r="A20" s="226"/>
      <c r="B20" s="138"/>
      <c r="C20" s="227"/>
      <c r="D20" s="227"/>
      <c r="E20" s="227"/>
      <c r="F20" s="228"/>
    </row>
    <row r="21" spans="1:21" ht="18" customHeight="1">
      <c r="A21" s="226"/>
      <c r="B21" s="138"/>
      <c r="C21" s="227"/>
      <c r="D21" s="227"/>
      <c r="E21" s="227"/>
      <c r="F21" s="228"/>
    </row>
    <row r="22" spans="1:21" ht="18" customHeight="1">
      <c r="A22" s="226"/>
      <c r="B22" s="138"/>
      <c r="C22" s="227"/>
      <c r="D22" s="227"/>
      <c r="E22" s="227"/>
      <c r="F22" s="228"/>
    </row>
    <row r="23" spans="1:21" ht="18" customHeight="1">
      <c r="A23" s="226"/>
      <c r="B23" s="138"/>
      <c r="C23" s="227"/>
      <c r="D23" s="227"/>
      <c r="E23" s="227"/>
      <c r="F23" s="228"/>
    </row>
    <row r="24" spans="1:21" ht="18" customHeight="1">
      <c r="A24" s="226"/>
      <c r="B24" s="138"/>
      <c r="C24" s="227"/>
      <c r="D24" s="227"/>
      <c r="E24" s="227"/>
      <c r="F24" s="228"/>
    </row>
    <row r="25" spans="1:21" ht="18" customHeight="1" thickBot="1">
      <c r="A25" s="229"/>
      <c r="B25" s="230"/>
      <c r="C25" s="231"/>
      <c r="D25" s="231"/>
      <c r="E25" s="231"/>
      <c r="F25" s="232"/>
    </row>
    <row r="26" spans="1:21">
      <c r="A26" s="1487"/>
      <c r="B26" s="1487"/>
      <c r="C26" s="1487"/>
      <c r="D26" s="1487"/>
      <c r="E26" s="1487"/>
      <c r="F26" s="1487"/>
    </row>
    <row r="27" spans="1:21" s="103" customFormat="1">
      <c r="A27" s="1488" t="s">
        <v>3524</v>
      </c>
      <c r="B27" s="1149"/>
      <c r="C27" s="1149"/>
      <c r="D27" s="1149"/>
      <c r="E27" s="1149"/>
      <c r="F27" s="1149"/>
      <c r="G27" s="106"/>
      <c r="H27" s="106"/>
      <c r="I27" s="106"/>
      <c r="J27" s="106"/>
      <c r="K27" s="106"/>
      <c r="L27" s="106"/>
      <c r="M27" s="106"/>
      <c r="N27" s="106"/>
      <c r="O27" s="106"/>
      <c r="P27" s="106"/>
      <c r="Q27" s="106"/>
      <c r="R27" s="106"/>
      <c r="S27" s="106"/>
      <c r="T27" s="106"/>
      <c r="U27" s="106"/>
    </row>
    <row r="28" spans="1:21" s="103" customFormat="1" ht="24" customHeight="1">
      <c r="A28" s="1489" t="s">
        <v>3513</v>
      </c>
      <c r="B28" s="802"/>
      <c r="C28" s="802"/>
      <c r="D28" s="802"/>
      <c r="E28" s="802"/>
      <c r="F28" s="802"/>
      <c r="G28" s="106"/>
      <c r="H28" s="106"/>
      <c r="I28" s="106"/>
      <c r="J28" s="106"/>
      <c r="K28" s="106"/>
      <c r="L28" s="106"/>
      <c r="M28" s="106"/>
      <c r="N28" s="106"/>
      <c r="O28" s="106"/>
      <c r="P28" s="106"/>
      <c r="Q28" s="106"/>
      <c r="R28" s="106"/>
      <c r="S28" s="106"/>
      <c r="T28" s="106"/>
      <c r="U28" s="106"/>
    </row>
    <row r="29" spans="1:21" s="103" customFormat="1">
      <c r="A29" s="1488" t="s">
        <v>126</v>
      </c>
      <c r="B29" s="1149"/>
      <c r="C29" s="1149"/>
      <c r="D29" s="1149"/>
      <c r="E29" s="1149"/>
      <c r="F29" s="1149"/>
      <c r="G29" s="106"/>
      <c r="H29" s="106"/>
      <c r="I29" s="106"/>
      <c r="J29" s="106"/>
      <c r="K29" s="106"/>
      <c r="L29" s="106"/>
      <c r="M29" s="106"/>
      <c r="N29" s="106"/>
      <c r="O29" s="106"/>
      <c r="P29" s="106"/>
      <c r="Q29" s="106"/>
      <c r="R29" s="106"/>
      <c r="S29" s="106"/>
      <c r="T29" s="106"/>
      <c r="U29" s="106"/>
    </row>
    <row r="30" spans="1:21" s="103" customFormat="1">
      <c r="A30" s="1488" t="s">
        <v>127</v>
      </c>
      <c r="B30" s="1149"/>
      <c r="C30" s="1149"/>
      <c r="D30" s="1149"/>
      <c r="E30" s="1149"/>
      <c r="F30" s="1149"/>
      <c r="G30" s="106"/>
      <c r="H30" s="106"/>
      <c r="I30" s="106"/>
      <c r="J30" s="106"/>
      <c r="K30" s="106"/>
      <c r="L30" s="106"/>
      <c r="M30" s="106"/>
      <c r="N30" s="106"/>
      <c r="O30" s="106"/>
      <c r="P30" s="106"/>
      <c r="Q30" s="106"/>
      <c r="R30" s="106"/>
      <c r="S30" s="106"/>
      <c r="T30" s="106"/>
      <c r="U30" s="106"/>
    </row>
    <row r="31" spans="1:21" s="103" customFormat="1" ht="24" customHeight="1">
      <c r="A31" s="1489" t="s">
        <v>128</v>
      </c>
      <c r="B31" s="802"/>
      <c r="C31" s="802"/>
      <c r="D31" s="802"/>
      <c r="E31" s="802"/>
      <c r="F31" s="802"/>
      <c r="G31" s="106"/>
      <c r="H31" s="106"/>
      <c r="I31" s="106"/>
      <c r="J31" s="106"/>
      <c r="K31" s="106"/>
      <c r="L31" s="106"/>
      <c r="M31" s="106"/>
      <c r="N31" s="106"/>
      <c r="O31" s="106"/>
      <c r="P31" s="106"/>
      <c r="Q31" s="106"/>
      <c r="R31" s="106"/>
      <c r="S31" s="106"/>
      <c r="T31" s="106"/>
      <c r="U31" s="106"/>
    </row>
    <row r="32" spans="1:21" s="103" customFormat="1" ht="24" customHeight="1">
      <c r="A32" s="1489" t="s">
        <v>52</v>
      </c>
      <c r="B32" s="802"/>
      <c r="C32" s="802"/>
      <c r="D32" s="802"/>
      <c r="E32" s="802"/>
      <c r="F32" s="802"/>
      <c r="G32" s="106"/>
      <c r="H32" s="106"/>
      <c r="I32" s="106"/>
      <c r="J32" s="106"/>
      <c r="K32" s="106"/>
      <c r="L32" s="106"/>
      <c r="M32" s="106"/>
      <c r="N32" s="106"/>
      <c r="O32" s="106"/>
      <c r="P32" s="106"/>
      <c r="Q32" s="106"/>
      <c r="R32" s="106"/>
      <c r="S32" s="106"/>
      <c r="T32" s="106"/>
      <c r="U32" s="106"/>
    </row>
    <row r="33" spans="1:6">
      <c r="A33" s="73"/>
      <c r="B33" s="73"/>
      <c r="C33" s="73"/>
      <c r="D33" s="73"/>
      <c r="E33" s="73"/>
      <c r="F33" s="73"/>
    </row>
    <row r="34" spans="1:6">
      <c r="A34" s="1461" t="str">
        <f>+'DAP1'!A46</f>
        <v>Formulář zpracovala ASPEKT HM, daňová, účetní a auditorská kancelář, www.danovapriznani.cz, business.center.cz</v>
      </c>
      <c r="B34" s="1483"/>
      <c r="C34" s="1483"/>
      <c r="D34" s="1483"/>
      <c r="E34" s="1483"/>
      <c r="F34" s="1483"/>
    </row>
    <row r="35" spans="1:6">
      <c r="A35" s="1484" t="s">
        <v>3818</v>
      </c>
      <c r="B35" s="1484"/>
      <c r="C35" s="1484"/>
      <c r="D35" s="1484"/>
      <c r="E35" s="1484"/>
      <c r="F35" s="1484"/>
    </row>
    <row r="36" spans="1:6">
      <c r="A36" s="1460" t="s">
        <v>289</v>
      </c>
      <c r="B36" s="1460"/>
      <c r="C36" s="1460"/>
      <c r="D36" s="1460"/>
      <c r="E36" s="1460"/>
      <c r="F36" s="1460"/>
    </row>
    <row r="37" spans="1:6" ht="13.5" customHeight="1">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89" bestFit="1" customWidth="1"/>
    <col min="2" max="2" width="9.85546875" style="689" bestFit="1" customWidth="1"/>
    <col min="3" max="3" width="15" style="689" bestFit="1" customWidth="1"/>
    <col min="4" max="4" width="5.140625" style="689" customWidth="1"/>
    <col min="5" max="5" width="16.140625" style="689" bestFit="1" customWidth="1"/>
    <col min="6" max="6" width="4.7109375" style="689" bestFit="1" customWidth="1"/>
    <col min="7" max="7" width="4.140625" style="689" bestFit="1" customWidth="1"/>
    <col min="8" max="8" width="5.7109375" style="689" customWidth="1"/>
    <col min="9" max="9" width="16.140625" style="689" bestFit="1" customWidth="1"/>
    <col min="10" max="10" width="4.7109375" style="689" customWidth="1"/>
    <col min="11" max="11" width="15" style="689" bestFit="1" customWidth="1"/>
    <col min="12" max="12" width="8" style="689" customWidth="1"/>
    <col min="13" max="13" width="16.85546875" style="689" bestFit="1" customWidth="1"/>
    <col min="14" max="14" width="5.7109375" style="689" bestFit="1" customWidth="1"/>
    <col min="15" max="15" width="6.85546875" style="689" bestFit="1" customWidth="1"/>
    <col min="16" max="16" width="6.7109375" style="689"/>
    <col min="17" max="17" width="14.28515625" style="689" customWidth="1"/>
    <col min="18" max="18" width="15.5703125" style="689" bestFit="1" customWidth="1"/>
    <col min="19" max="19" width="15" style="689" bestFit="1" customWidth="1"/>
    <col min="20" max="20" width="15.85546875" style="689" bestFit="1" customWidth="1"/>
    <col min="21" max="22" width="16.85546875" style="689" bestFit="1" customWidth="1"/>
    <col min="23" max="23" width="16.42578125" style="689" bestFit="1" customWidth="1"/>
    <col min="24" max="24" width="14.5703125" style="689" bestFit="1" customWidth="1"/>
    <col min="25" max="25" width="13.140625" style="689" bestFit="1" customWidth="1"/>
    <col min="26" max="27" width="14.140625" style="689" bestFit="1" customWidth="1"/>
    <col min="28" max="28" width="10.5703125" style="689" bestFit="1" customWidth="1"/>
    <col min="29" max="29" width="9.28515625" style="689" bestFit="1" customWidth="1"/>
    <col min="30" max="30" width="8.7109375" style="689" bestFit="1" customWidth="1"/>
    <col min="31" max="31" width="8.85546875" style="689" bestFit="1" customWidth="1"/>
    <col min="32" max="32" width="6.7109375" style="689"/>
    <col min="33" max="34" width="3.85546875" style="689" bestFit="1" customWidth="1"/>
    <col min="35" max="35" width="9" style="689" bestFit="1" customWidth="1"/>
    <col min="36" max="36" width="10.28515625" style="689" bestFit="1" customWidth="1"/>
    <col min="37" max="37" width="12" style="689" bestFit="1" customWidth="1"/>
    <col min="38" max="38" width="11" style="689" bestFit="1" customWidth="1"/>
    <col min="39" max="39" width="11.140625" style="689" bestFit="1" customWidth="1"/>
    <col min="40" max="41" width="6.7109375" style="689"/>
    <col min="42" max="42" width="9.28515625" style="689" bestFit="1" customWidth="1"/>
    <col min="43" max="43" width="8.140625" style="689" bestFit="1" customWidth="1"/>
    <col min="44" max="44" width="9.28515625" style="689" bestFit="1" customWidth="1"/>
    <col min="45" max="45" width="8.7109375" style="689" bestFit="1" customWidth="1"/>
    <col min="46" max="46" width="8.85546875" style="689" bestFit="1" customWidth="1"/>
    <col min="47" max="47" width="6.7109375" style="689"/>
    <col min="48" max="50" width="3.85546875" style="689" bestFit="1" customWidth="1"/>
    <col min="51" max="51" width="9" style="689" bestFit="1" customWidth="1"/>
    <col min="52" max="52" width="10.28515625" style="689" bestFit="1" customWidth="1"/>
    <col min="53" max="53" width="12" style="689" bestFit="1" customWidth="1"/>
    <col min="54" max="54" width="11" style="689" bestFit="1" customWidth="1"/>
    <col min="55" max="55" width="11.140625" style="689" bestFit="1" customWidth="1"/>
    <col min="56" max="16384" width="6.7109375" style="689"/>
  </cols>
  <sheetData>
    <row r="1" spans="1:27">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c r="A5" s="690" t="s">
        <v>357</v>
      </c>
      <c r="B5" s="691" t="str">
        <f ca="1">TEXT('DAP4'!A43,"DD.MM.RRRR")</f>
        <v>17.02.2025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27">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7">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27">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27">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27">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27">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27">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27">
      <c r="A13" s="690" t="s">
        <v>365</v>
      </c>
      <c r="B13" s="691" t="s">
        <v>4013</v>
      </c>
      <c r="C13" s="689" t="s">
        <v>3427</v>
      </c>
      <c r="E13" s="690" t="s">
        <v>435</v>
      </c>
      <c r="I13" s="690" t="s">
        <v>482</v>
      </c>
      <c r="J13" s="692">
        <f>'DAP2'!E19</f>
        <v>0</v>
      </c>
      <c r="K13" s="689" t="s">
        <v>3426</v>
      </c>
      <c r="M13" s="690" t="s">
        <v>503</v>
      </c>
      <c r="N13" s="692">
        <f>'DAP2'!F32</f>
        <v>0</v>
      </c>
      <c r="O13" s="689" t="s">
        <v>3426</v>
      </c>
    </row>
    <row r="14" spans="1:27">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27">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27">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23">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23">
      <c r="A18" s="690" t="s">
        <v>370</v>
      </c>
      <c r="B18" s="692">
        <f>'DAP3'!D23</f>
        <v>0</v>
      </c>
      <c r="C18" s="689" t="s">
        <v>3426</v>
      </c>
      <c r="E18" s="690" t="s">
        <v>440</v>
      </c>
      <c r="F18" s="691" t="str">
        <f>IF('DAP1'!G35&lt;&gt;"",'DAP1'!G35,"")</f>
        <v/>
      </c>
      <c r="I18" s="690" t="s">
        <v>487</v>
      </c>
      <c r="J18" s="692">
        <f>'DAP2'!E7</f>
        <v>0</v>
      </c>
      <c r="K18" s="689" t="s">
        <v>3426</v>
      </c>
      <c r="M18" s="689" t="s">
        <v>4007</v>
      </c>
      <c r="N18" s="692">
        <f>'DAP2'!F26</f>
        <v>0</v>
      </c>
    </row>
    <row r="19" spans="1:23">
      <c r="A19" s="690" t="s">
        <v>371</v>
      </c>
      <c r="B19" s="692">
        <f>'DAP3'!E9</f>
        <v>0</v>
      </c>
      <c r="C19" s="689" t="s">
        <v>3426</v>
      </c>
      <c r="E19" s="690" t="s">
        <v>441</v>
      </c>
      <c r="F19" s="691" t="str">
        <f>IF(ZAKL_DATA!B18&lt;&gt;"",ZAKL_DATA!B18,"")</f>
        <v/>
      </c>
      <c r="G19" s="689" t="s">
        <v>3426</v>
      </c>
      <c r="I19" s="690" t="s">
        <v>488</v>
      </c>
      <c r="J19" s="692">
        <f>'DAP2'!E11</f>
        <v>0</v>
      </c>
      <c r="K19" s="689" t="s">
        <v>3426</v>
      </c>
      <c r="M19" s="689" t="s">
        <v>4008</v>
      </c>
      <c r="N19" s="692">
        <f>'DAP2'!F27</f>
        <v>0</v>
      </c>
    </row>
    <row r="20" spans="1:23">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ref="R21:R23" si="0">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23">
      <c r="A24" s="690" t="s">
        <v>376</v>
      </c>
      <c r="B24" s="692">
        <f>'DAP3'!E3</f>
        <v>0</v>
      </c>
      <c r="C24" s="689" t="s">
        <v>3426</v>
      </c>
      <c r="E24" s="690" t="s">
        <v>446</v>
      </c>
      <c r="F24" s="691" t="str">
        <f>IF(ZAKL_DATA!B19&lt;&gt;"",ZAKL_DATA!B19,"")</f>
        <v/>
      </c>
      <c r="G24" s="689" t="s">
        <v>3426</v>
      </c>
      <c r="K24" s="689" t="e">
        <f>LEN(LEFT('DAP3'!#REF!,(FIND(" ",'DAP3'!#REF!,1))))</f>
        <v>#REF!</v>
      </c>
    </row>
    <row r="25" spans="1:23">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23">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23">
      <c r="A27" s="690" t="s">
        <v>379</v>
      </c>
      <c r="B27" s="692">
        <f>'DAP3'!E7</f>
        <v>0</v>
      </c>
      <c r="C27" s="689" t="s">
        <v>3426</v>
      </c>
      <c r="E27" s="690" t="s">
        <v>449</v>
      </c>
      <c r="F27" s="691"/>
      <c r="G27" s="689" t="s">
        <v>3430</v>
      </c>
      <c r="K27" s="689" t="e">
        <f>MID('DAP3'!#REF!,FIND(" ",'DAP3'!#REF!,LEN(LEFT('DAP3'!#REF!,(FIND(" ",'DAP3'!#REF!,1))))+1)+1,LEN('DAP3'!#REF!)-LEN(LEFT('DAP3'!#REF!,(FIND(" ",'DAP3'!#REF!,1))))+1)</f>
        <v>#REF!</v>
      </c>
    </row>
    <row r="28" spans="1:23">
      <c r="A28" s="690" t="s">
        <v>380</v>
      </c>
      <c r="B28" s="692">
        <f>'DAP3'!D42</f>
        <v>0</v>
      </c>
      <c r="C28" s="689" t="s">
        <v>3426</v>
      </c>
      <c r="E28" s="690" t="s">
        <v>450</v>
      </c>
      <c r="F28" s="691" t="str">
        <f>IF(AND(ZAKL_DATA!B20&lt;&gt;"ČESKÁ REPUBLIKA",ZAKL_DATA!B20&lt;&gt;""), VLOOKUP(ZAKL_DATA!B20,FU!J3:K253,2,FALSE), "")</f>
        <v/>
      </c>
      <c r="G28" s="689" t="s">
        <v>3426</v>
      </c>
    </row>
    <row r="29" spans="1:23">
      <c r="A29" s="690" t="s">
        <v>381</v>
      </c>
      <c r="B29" s="692"/>
      <c r="C29" s="689" t="s">
        <v>3429</v>
      </c>
      <c r="E29" s="690" t="s">
        <v>451</v>
      </c>
      <c r="F29" s="691" t="str">
        <f>IF(ZAKL_DATA!B7&lt;&gt;"",ZAKL_DATA!B7,"")</f>
        <v/>
      </c>
      <c r="G29" s="689" t="s">
        <v>3426</v>
      </c>
    </row>
    <row r="30" spans="1:23">
      <c r="A30" s="690" t="s">
        <v>382</v>
      </c>
      <c r="B30" s="692" t="str">
        <f>IF(AND('DAP3'!D33&lt;&gt;"",'DAP3'!D33&lt;&gt;0),'DAP3'!D33,"")</f>
        <v/>
      </c>
      <c r="C30" s="689" t="s">
        <v>3426</v>
      </c>
      <c r="E30" s="690" t="s">
        <v>452</v>
      </c>
      <c r="F30" s="691" t="str">
        <f>IF(ZAKL_DATA!B16&lt;&gt;"",ZAKL_DATA!B16,"")</f>
        <v/>
      </c>
      <c r="G30" s="689" t="s">
        <v>3426</v>
      </c>
      <c r="I30" s="689" t="s">
        <v>514</v>
      </c>
      <c r="M30" s="689" t="s">
        <v>536</v>
      </c>
    </row>
    <row r="31" spans="1:23">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23">
      <c r="A32" s="690" t="s">
        <v>384</v>
      </c>
      <c r="B32" s="692">
        <f>'DAP3'!D31</f>
        <v>0</v>
      </c>
      <c r="C32" s="689" t="s">
        <v>3426</v>
      </c>
      <c r="E32" s="690" t="s">
        <v>454</v>
      </c>
      <c r="I32" s="690" t="s">
        <v>516</v>
      </c>
      <c r="J32" s="689">
        <f>'DAP4'!K10</f>
        <v>0</v>
      </c>
      <c r="K32" s="689" t="s">
        <v>3426</v>
      </c>
      <c r="M32" s="690" t="s">
        <v>538</v>
      </c>
      <c r="N32" s="692">
        <f>'1Př1'!F35</f>
        <v>0</v>
      </c>
      <c r="O32" s="689" t="s">
        <v>3426</v>
      </c>
    </row>
    <row r="33" spans="1:19">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9">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9">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9">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9">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9">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9">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c r="A40" s="690" t="s">
        <v>392</v>
      </c>
      <c r="B40" s="692">
        <f>'DAP3'!D43</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9">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9">
      <c r="A47" s="690" t="s">
        <v>399</v>
      </c>
      <c r="B47" s="692" t="str">
        <f>IF(AND('DAP3'!D34&lt;&gt;"",'DAP3'!D34&lt;&gt;0),'DAP3'!D34,"")</f>
        <v/>
      </c>
      <c r="C47" s="689" t="s">
        <v>3426</v>
      </c>
      <c r="E47" s="690" t="s">
        <v>469</v>
      </c>
      <c r="F47" s="691" t="str">
        <f>IF(OR('DAP4'!C30="4a",'DAP4'!C30="4b"), "F",IF(OR('DAP4'!C30="4c",'DAP4'!C30="4d"),"P",""))</f>
        <v/>
      </c>
      <c r="G47" s="689" t="s">
        <v>3437</v>
      </c>
      <c r="I47" s="690" t="s">
        <v>531</v>
      </c>
      <c r="J47" s="689">
        <f>IF('DAP4'!K26&lt;&gt;"",'DAP4'!K26,"")</f>
        <v>0</v>
      </c>
      <c r="M47" s="690" t="s">
        <v>553</v>
      </c>
      <c r="N47" s="692">
        <f>'1Př1'!F15</f>
        <v>0</v>
      </c>
      <c r="O47" s="689" t="s">
        <v>3426</v>
      </c>
    </row>
    <row r="48" spans="1:19">
      <c r="A48" s="690" t="s">
        <v>400</v>
      </c>
      <c r="B48" s="692" t="str">
        <f>IF(AND('DAP3'!D37&lt;&gt;"",'DAP3'!D37&lt;&gt;0),'DAP3'!D37,"")</f>
        <v/>
      </c>
      <c r="C48" s="689" t="s">
        <v>3426</v>
      </c>
      <c r="I48" s="690" t="s">
        <v>532</v>
      </c>
      <c r="J48" s="691">
        <f>'DAP4'!K4</f>
        <v>0</v>
      </c>
      <c r="K48" s="689" t="s">
        <v>3426</v>
      </c>
      <c r="M48" s="690" t="s">
        <v>554</v>
      </c>
      <c r="N48" s="692">
        <f>'1Př1'!F12</f>
        <v>0</v>
      </c>
      <c r="O48" s="689" t="s">
        <v>3426</v>
      </c>
    </row>
    <row r="49" spans="1:22">
      <c r="A49" s="690" t="s">
        <v>401</v>
      </c>
      <c r="B49" s="691" t="str">
        <f>IF('DAP1'!F41&lt;&gt;"",'DAP1'!F41,"")</f>
        <v/>
      </c>
      <c r="C49" s="689" t="s">
        <v>3426</v>
      </c>
      <c r="I49" s="690" t="s">
        <v>533</v>
      </c>
      <c r="J49" s="691">
        <f>'DAP4'!K5</f>
        <v>0</v>
      </c>
      <c r="K49" s="689" t="s">
        <v>3426</v>
      </c>
      <c r="M49" s="690" t="s">
        <v>555</v>
      </c>
      <c r="N49" s="692">
        <f>'1Př1'!F18</f>
        <v>0</v>
      </c>
      <c r="O49" s="689" t="s">
        <v>3426</v>
      </c>
    </row>
    <row r="50" spans="1:22">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22">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22">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22">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22">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22">
      <c r="A55" s="690" t="s">
        <v>405</v>
      </c>
      <c r="B55" s="689">
        <f>'DAP3'!D8</f>
        <v>0</v>
      </c>
      <c r="C55" s="689" t="s">
        <v>3426</v>
      </c>
      <c r="I55" s="690" t="s">
        <v>4009</v>
      </c>
      <c r="J55" s="689">
        <f>'DAP4'!K16</f>
        <v>0</v>
      </c>
      <c r="M55" s="690" t="s">
        <v>561</v>
      </c>
      <c r="N55" s="698" t="str">
        <f>IF(AND('1Př1'!E30*100&lt;&gt;0,'1Př1'!E30&lt;&gt;""),'1Př1'!E30*100,"")</f>
        <v/>
      </c>
      <c r="O55" s="689" t="s">
        <v>3426</v>
      </c>
    </row>
    <row r="56" spans="1:22">
      <c r="A56" s="690" t="s">
        <v>406</v>
      </c>
      <c r="B56" s="689">
        <f>'DAP3'!D3</f>
        <v>0</v>
      </c>
      <c r="C56" s="689" t="s">
        <v>3426</v>
      </c>
      <c r="I56" s="689" t="s">
        <v>4010</v>
      </c>
      <c r="J56" s="689">
        <f>'DAP4'!K14</f>
        <v>0</v>
      </c>
      <c r="M56" s="690" t="s">
        <v>562</v>
      </c>
      <c r="N56" s="692">
        <f>'1Př1'!H30</f>
        <v>0</v>
      </c>
      <c r="O56" s="689" t="s">
        <v>3426</v>
      </c>
      <c r="R56" s="689" t="s">
        <v>3426</v>
      </c>
      <c r="S56" s="689" t="s">
        <v>3426</v>
      </c>
    </row>
    <row r="57" spans="1:22">
      <c r="A57" s="690" t="s">
        <v>407</v>
      </c>
      <c r="B57" s="689">
        <f>'DAP3'!D7</f>
        <v>0</v>
      </c>
      <c r="C57" s="689" t="s">
        <v>3426</v>
      </c>
      <c r="I57" s="689" t="s">
        <v>4011</v>
      </c>
      <c r="J57" s="689">
        <f>'DAP4'!K15</f>
        <v>0</v>
      </c>
      <c r="M57" s="690" t="s">
        <v>563</v>
      </c>
      <c r="N57" s="691">
        <f>IF(AND('1Př1'!C8&lt;&gt;"",'1Př1'!G8=""),1,IF(AND('1Př1'!C8="",'1Př1'!G8&lt;&gt;""),2,""))</f>
        <v>2</v>
      </c>
      <c r="O57" s="689" t="s">
        <v>3426</v>
      </c>
    </row>
    <row r="58" spans="1:22">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22">
      <c r="A59" s="690" t="s">
        <v>409</v>
      </c>
      <c r="B59" s="691" t="str">
        <f>IF(ISNUMBER(FIND(" ",'DAP2'!C45)),LEFT('DAP2'!C45,(FIND(" ",'DAP2'!C45,1))-1),"")</f>
        <v/>
      </c>
      <c r="C59" s="689" t="s">
        <v>3426</v>
      </c>
      <c r="M59" s="690" t="s">
        <v>3719</v>
      </c>
      <c r="N59" s="691" t="e">
        <f>IF('1Př1'!#REF!&lt;&gt;"","A","N")</f>
        <v>#REF!</v>
      </c>
    </row>
    <row r="60" spans="1:22">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22">
      <c r="A64" s="690" t="s">
        <v>414</v>
      </c>
      <c r="B64" s="689">
        <f>'DAP1'!F24</f>
        <v>2024</v>
      </c>
      <c r="C64" s="689" t="s">
        <v>3426</v>
      </c>
      <c r="E64" s="690" t="s">
        <v>574</v>
      </c>
      <c r="F64" s="692" t="str">
        <f>IF(OR(N57=2,N58="A"),"",'1Př2'!F8)</f>
        <v/>
      </c>
      <c r="G64" s="689" t="s">
        <v>3426</v>
      </c>
      <c r="I64" s="690" t="s">
        <v>617</v>
      </c>
      <c r="J64" s="692">
        <f>'2Př'!H18</f>
        <v>0</v>
      </c>
      <c r="K64" s="689" t="s">
        <v>3426</v>
      </c>
    </row>
    <row r="65" spans="1:22">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22">
      <c r="A66" s="690" t="s">
        <v>416</v>
      </c>
      <c r="B66" s="691"/>
      <c r="C66" s="689" t="s">
        <v>3429</v>
      </c>
      <c r="E66" s="690" t="s">
        <v>576</v>
      </c>
      <c r="F66" s="692" t="str">
        <f>IF(OR(N57=2,N58="A"),"",'1Př2'!F12)</f>
        <v/>
      </c>
      <c r="G66" s="689" t="s">
        <v>3426</v>
      </c>
      <c r="I66" s="690" t="s">
        <v>619</v>
      </c>
      <c r="J66" s="692">
        <f>'2Př'!G13</f>
        <v>0</v>
      </c>
      <c r="K66" s="689" t="s">
        <v>3426</v>
      </c>
    </row>
    <row r="67" spans="1:22">
      <c r="A67" s="690" t="s">
        <v>417</v>
      </c>
      <c r="B67" s="692">
        <f>'DAP3'!E11</f>
        <v>30840</v>
      </c>
      <c r="E67" s="690" t="s">
        <v>577</v>
      </c>
      <c r="F67" s="692" t="str">
        <f>IF(OR(N57=2,N58="A"),"",'1Př2'!F13)</f>
        <v/>
      </c>
      <c r="G67" s="689" t="s">
        <v>3426</v>
      </c>
      <c r="I67" s="690" t="s">
        <v>620</v>
      </c>
      <c r="J67" s="692">
        <f>'2Př'!G15</f>
        <v>0</v>
      </c>
      <c r="K67" s="689" t="s">
        <v>3426</v>
      </c>
    </row>
    <row r="68" spans="1:22">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22">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2">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2">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2">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22">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2">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22">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22">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22">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22">
      <c r="A78" s="690" t="s">
        <v>3676</v>
      </c>
      <c r="B78" s="689" t="str">
        <f>IF('DAP3'!E10&lt;&gt;"",'DAP3'!E10,"")</f>
        <v/>
      </c>
      <c r="I78" s="690" t="s">
        <v>3720</v>
      </c>
      <c r="J78" s="691" t="e">
        <f>IF('2Př'!#REF!&lt;&gt;"","A","N")</f>
        <v>#REF!</v>
      </c>
      <c r="M78" s="690" t="s">
        <v>3876</v>
      </c>
      <c r="N78" s="699">
        <f>'3Př'!F12</f>
        <v>0</v>
      </c>
    </row>
    <row r="79" spans="1:22">
      <c r="A79" s="690" t="s">
        <v>390</v>
      </c>
      <c r="B79" s="692">
        <f>'DAP3'!D46</f>
        <v>0</v>
      </c>
      <c r="M79" s="690" t="s">
        <v>3877</v>
      </c>
      <c r="N79" s="695">
        <f>'3Př'!F13</f>
        <v>0</v>
      </c>
    </row>
    <row r="80" spans="1:22">
      <c r="A80" s="690" t="s">
        <v>3868</v>
      </c>
      <c r="B80" s="692">
        <f>'4Př'!F21</f>
        <v>0</v>
      </c>
      <c r="Q80" s="689" t="s">
        <v>605</v>
      </c>
      <c r="R80" s="702" t="s">
        <v>608</v>
      </c>
      <c r="S80" s="702" t="s">
        <v>609</v>
      </c>
      <c r="T80" s="690" t="s">
        <v>610</v>
      </c>
      <c r="U80" s="702" t="s">
        <v>611</v>
      </c>
    </row>
    <row r="81" spans="1:21">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1">
      <c r="A82" s="690" t="s">
        <v>3870</v>
      </c>
      <c r="B82" s="692">
        <f>'DAP3'!D30</f>
        <v>0</v>
      </c>
    </row>
    <row r="83" spans="1:21">
      <c r="A83" s="690" t="s">
        <v>3871</v>
      </c>
      <c r="B83" s="692">
        <f>'DAP3'!D31</f>
        <v>0</v>
      </c>
      <c r="R83" s="689" t="s">
        <v>3426</v>
      </c>
      <c r="S83" s="689" t="s">
        <v>3426</v>
      </c>
      <c r="T83" s="689" t="s">
        <v>3426</v>
      </c>
      <c r="U83" s="689" t="s">
        <v>3426</v>
      </c>
    </row>
    <row r="84" spans="1:21">
      <c r="A84" s="689" t="s">
        <v>4006</v>
      </c>
      <c r="B84" s="692">
        <f>'DAP2'!F42</f>
        <v>0</v>
      </c>
    </row>
    <row r="87" spans="1:21">
      <c r="A87" s="688" t="s">
        <v>663</v>
      </c>
    </row>
    <row r="88" spans="1:21">
      <c r="A88" s="690" t="s">
        <v>664</v>
      </c>
      <c r="B88" s="691"/>
    </row>
    <row r="89" spans="1:21">
      <c r="A89" s="690" t="s">
        <v>665</v>
      </c>
      <c r="B89" s="691" t="str">
        <f>IF('DAP4'!D55&lt;&gt;0,+CONCATENATE(ZAKL_DATA!B33),"")</f>
        <v/>
      </c>
      <c r="C89" s="689" t="s">
        <v>3437</v>
      </c>
    </row>
    <row r="90" spans="1:21">
      <c r="A90" s="690" t="s">
        <v>666</v>
      </c>
      <c r="B90" s="691"/>
      <c r="Q90" s="689" t="s">
        <v>606</v>
      </c>
      <c r="R90" s="702" t="s">
        <v>612</v>
      </c>
      <c r="S90" s="690" t="s">
        <v>613</v>
      </c>
    </row>
    <row r="91" spans="1:21">
      <c r="A91" s="690" t="s">
        <v>667</v>
      </c>
      <c r="B91" s="691"/>
      <c r="R91" s="691" t="str">
        <f>IF('1Př2'!F47&lt;&gt;"",MID('1Př2'!F47,3,LEN('1Př2'!F47)-2),"")</f>
        <v/>
      </c>
      <c r="S91" s="689" t="str">
        <f>IF('1Př2'!G47&lt;&gt;"",'1Př2'!G47*100,"")</f>
        <v/>
      </c>
    </row>
    <row r="92" spans="1:21">
      <c r="A92" s="690" t="s">
        <v>668</v>
      </c>
      <c r="B92" s="689" t="str">
        <f>IF('DAP4'!D55&lt;&gt;0,'DAP4'!D55,"")</f>
        <v/>
      </c>
      <c r="C92" s="689" t="s">
        <v>3437</v>
      </c>
    </row>
    <row r="93" spans="1:21">
      <c r="A93" s="690" t="s">
        <v>669</v>
      </c>
      <c r="B93" s="691"/>
      <c r="R93" s="689" t="s">
        <v>3426</v>
      </c>
      <c r="S93" s="689" t="s">
        <v>3426</v>
      </c>
    </row>
    <row r="94" spans="1:21">
      <c r="A94" s="690" t="s">
        <v>670</v>
      </c>
      <c r="B94" s="691" t="str">
        <f>IF('DAP4'!D55&lt;&gt;0,ZAKL_DATA!B18,"")</f>
        <v/>
      </c>
      <c r="C94" s="689" t="s">
        <v>3437</v>
      </c>
    </row>
    <row r="95" spans="1:21">
      <c r="A95" s="690" t="s">
        <v>671</v>
      </c>
      <c r="B95" s="691"/>
    </row>
    <row r="96" spans="1:21">
      <c r="A96" s="690" t="s">
        <v>672</v>
      </c>
      <c r="B96" s="691" t="str">
        <f>IF('DAP4'!D55&lt;&gt;0,+CONCATENATE('DAP1'!B28," ",'DAP1'!J28),"")</f>
        <v/>
      </c>
      <c r="C96" s="689" t="s">
        <v>3437</v>
      </c>
    </row>
    <row r="97" spans="1:23">
      <c r="A97" s="690" t="s">
        <v>673</v>
      </c>
      <c r="B97" s="691"/>
    </row>
    <row r="98" spans="1:23">
      <c r="A98" s="690" t="s">
        <v>674</v>
      </c>
      <c r="B98" s="691" t="str">
        <f>IF('DAP4'!D55&lt;&gt;0,ZAKL_DATA!B19,"")</f>
        <v/>
      </c>
      <c r="C98" s="689" t="s">
        <v>3437</v>
      </c>
    </row>
    <row r="99" spans="1:23">
      <c r="A99" s="690" t="s">
        <v>675</v>
      </c>
      <c r="B99" s="691"/>
    </row>
    <row r="100" spans="1:23">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23">
      <c r="A105" s="690" t="s">
        <v>681</v>
      </c>
      <c r="B105" s="691" t="str">
        <f>IF('DAP4'!D55&lt;&gt;0,IF('DAP4'!G57&lt;&gt;"","U","A"),"")</f>
        <v/>
      </c>
      <c r="C105" s="689" t="s">
        <v>3437</v>
      </c>
    </row>
    <row r="106" spans="1:23">
      <c r="A106" s="690" t="s">
        <v>682</v>
      </c>
      <c r="B106" s="691" t="str">
        <f>IF('DAP4'!D55&lt;&gt;0,IF(ISNUMBER(FIND("-",ZAKL_DATA!B32)),MID(ZAKL_DATA!B32,(FIND("-",ZAKL_DATA!B32,1))+1,LEN(ZAKL_DATA!B32)),ZAKL_DATA!B32),"")</f>
        <v/>
      </c>
      <c r="C106" s="689" t="s">
        <v>3437</v>
      </c>
    </row>
    <row r="107" spans="1:23">
      <c r="A107" s="690" t="s">
        <v>683</v>
      </c>
      <c r="C107" s="689" t="s">
        <v>3437</v>
      </c>
    </row>
    <row r="108" spans="1:23">
      <c r="A108" s="690" t="s">
        <v>684</v>
      </c>
      <c r="B108" s="691" t="str">
        <f>IF('DAP4'!D55&lt;&gt;0,IF(ISNUMBER(FIND("/",ZAKL_DATA!B17)),MID(ZAKL_DATA!B17,(FIND("/",ZAKL_DATA!B17,1))+1,LEN(ZAKL_DATA!B17)),""),"")</f>
        <v/>
      </c>
      <c r="C108" s="689" t="s">
        <v>3437</v>
      </c>
    </row>
    <row r="109" spans="1:23">
      <c r="A109" s="690" t="s">
        <v>685</v>
      </c>
      <c r="B109" s="689" t="str">
        <f>IF('DAP4'!D55&lt;&gt;0,IF(ISNUMBER(FIND("/",ZAKL_DATA!B17)),LEFT(ZAKL_DATA!B17,(FIND("/",ZAKL_DATA!B17,1))-1),ZAKL_DATA!B17),"")</f>
        <v/>
      </c>
      <c r="C109" s="689" t="s">
        <v>3437</v>
      </c>
    </row>
    <row r="110" spans="1:23">
      <c r="A110" s="690" t="s">
        <v>686</v>
      </c>
      <c r="B110" s="691" t="str">
        <f>IF('DAP4'!D55&lt;&gt;0,ZAKL_DATA!B4,"")</f>
        <v/>
      </c>
      <c r="C110" s="689" t="s">
        <v>3437</v>
      </c>
      <c r="Q110" s="689" t="s">
        <v>633</v>
      </c>
      <c r="R110" s="702" t="s">
        <v>643</v>
      </c>
      <c r="S110" s="690" t="s">
        <v>644</v>
      </c>
      <c r="T110" s="702" t="s">
        <v>645</v>
      </c>
    </row>
    <row r="111" spans="1:23">
      <c r="A111" s="690" t="s">
        <v>687</v>
      </c>
      <c r="B111" s="689" t="str">
        <f>IF('DAP4'!D55&lt;&gt;0,ZAKL_DATA!B33,"")</f>
        <v/>
      </c>
      <c r="C111" s="689" t="s">
        <v>3437</v>
      </c>
      <c r="R111" s="691"/>
      <c r="T111" s="691"/>
    </row>
    <row r="112" spans="1:23">
      <c r="A112" s="690" t="s">
        <v>688</v>
      </c>
      <c r="B112" s="691" t="str">
        <f>IF('DAP4'!D55&lt;&gt;0,ZAKL_DATA!B34,"")</f>
        <v/>
      </c>
      <c r="C112" s="689" t="s">
        <v>3437</v>
      </c>
    </row>
    <row r="113" spans="1:28">
      <c r="A113" s="690" t="s">
        <v>689</v>
      </c>
      <c r="B113" s="691" t="str">
        <f>IF('DAP4'!D55&lt;&gt;0,ZAKL_DATA!B18,"")</f>
        <v/>
      </c>
      <c r="C113" s="689" t="s">
        <v>3437</v>
      </c>
      <c r="Q113" s="689" t="s">
        <v>3435</v>
      </c>
      <c r="R113" s="700" t="s">
        <v>3431</v>
      </c>
      <c r="S113" s="700"/>
      <c r="T113" s="700"/>
    </row>
    <row r="114" spans="1:28">
      <c r="A114" s="690" t="s">
        <v>690</v>
      </c>
      <c r="B114" s="689" t="str">
        <f>IF('DAP4'!D55&lt;&gt;0,IF(ISNUMBER(FIND("-",ZAKL_DATA!B32)),LEFT(ZAKL_DATA!B32,(FIND("-",ZAKL_DATA!B32,1))-1),""),"")</f>
        <v/>
      </c>
      <c r="C114" s="689" t="s">
        <v>3437</v>
      </c>
    </row>
    <row r="115" spans="1:28">
      <c r="A115" s="690" t="s">
        <v>691</v>
      </c>
      <c r="B115" s="691" t="str">
        <f>IF('DAP4'!D55&lt;&gt;0,ZAKL_DATA!B5,"")</f>
        <v/>
      </c>
      <c r="C115" s="689" t="s">
        <v>3437</v>
      </c>
    </row>
    <row r="116" spans="1:28">
      <c r="A116" s="690" t="s">
        <v>692</v>
      </c>
      <c r="B116" s="689" t="str">
        <f>IF('DAP4'!D55&lt;&gt;0,ZAKL_DATA!B19,"")</f>
        <v/>
      </c>
      <c r="C116" s="689" t="s">
        <v>3437</v>
      </c>
    </row>
    <row r="117" spans="1:28">
      <c r="A117" s="690" t="s">
        <v>693</v>
      </c>
      <c r="B117" s="691" t="str">
        <f>IF('DAP4'!D55&lt;&gt;0,'DAP4'!H58,"")</f>
        <v/>
      </c>
      <c r="C117" s="689" t="s">
        <v>3437</v>
      </c>
    </row>
    <row r="118" spans="1:28">
      <c r="A118" s="690" t="s">
        <v>694</v>
      </c>
      <c r="B118" s="691" t="str">
        <f>IF('DAP4'!D55&lt;&gt;0,ZAKL_DATA!B7,"")</f>
        <v/>
      </c>
      <c r="C118" s="689" t="s">
        <v>3437</v>
      </c>
    </row>
    <row r="119" spans="1:28">
      <c r="A119" s="690" t="s">
        <v>695</v>
      </c>
      <c r="B119" s="691" t="str">
        <f>IF('DAP4'!D55&lt;&gt;0,ZAKL_DATA!B16,"")</f>
        <v/>
      </c>
      <c r="C119" s="689" t="s">
        <v>3437</v>
      </c>
    </row>
    <row r="120" spans="1:28">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28">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1:28">
      <c r="T123" s="700" t="s">
        <v>3432</v>
      </c>
      <c r="U123" s="700"/>
    </row>
    <row r="124" spans="1:28">
      <c r="T124" s="689" t="s">
        <v>3436</v>
      </c>
    </row>
    <row r="130" spans="17:55">
      <c r="Q130" s="689" t="s">
        <v>647</v>
      </c>
      <c r="R130" s="702" t="s">
        <v>658</v>
      </c>
      <c r="S130" s="690" t="s">
        <v>659</v>
      </c>
      <c r="T130" s="690" t="s">
        <v>660</v>
      </c>
      <c r="U130" s="690" t="s">
        <v>661</v>
      </c>
      <c r="V130" s="690" t="s">
        <v>662</v>
      </c>
    </row>
    <row r="131" spans="17:55">
      <c r="R131" s="691">
        <f>IF('6Př'!B12&lt;&gt;"",'6Př'!B12,"")</f>
        <v>2023</v>
      </c>
      <c r="S131" s="689">
        <f>IF('6Př'!C12&lt;&gt;"",'6Př'!C12,"")</f>
        <v>0</v>
      </c>
      <c r="T131" s="689">
        <f>IF('6Př'!D12&lt;&gt;"",'6Př'!D12,"")</f>
        <v>0</v>
      </c>
      <c r="U131" s="689">
        <f>IF('6Př'!E12&lt;&gt;"",'6Př'!E12,"")</f>
        <v>0</v>
      </c>
      <c r="V131" s="689">
        <f>IF('6Př'!F12&lt;&gt;"",'6Př'!F12,"")</f>
        <v>0</v>
      </c>
      <c r="X131" s="689" t="s">
        <v>3426</v>
      </c>
    </row>
    <row r="132" spans="17:55">
      <c r="R132" s="691" t="str">
        <f>IF('6Př'!B13&lt;&gt;"",'6Př'!B13,"")</f>
        <v/>
      </c>
      <c r="S132" s="689" t="str">
        <f>IF('6Př'!C13&lt;&gt;"",'6Př'!C13,"")</f>
        <v/>
      </c>
      <c r="T132" s="689" t="str">
        <f>IF('6Př'!D13&lt;&gt;"",'6Př'!D13,"")</f>
        <v/>
      </c>
      <c r="U132" s="689" t="str">
        <f>IF('6Př'!E13&lt;&gt;"",'6Př'!E13,"")</f>
        <v/>
      </c>
      <c r="V132" s="689">
        <f>IF('6Př'!F13&lt;&gt;"",'6Př'!F13,"")</f>
        <v>0</v>
      </c>
    </row>
    <row r="133" spans="17:55">
      <c r="R133" s="691" t="str">
        <f>IF('6Př'!B14&lt;&gt;"",'6Př'!B14,"")</f>
        <v/>
      </c>
      <c r="S133" s="689" t="str">
        <f>IF('6Př'!C14&lt;&gt;"",'6Př'!C14,"")</f>
        <v/>
      </c>
      <c r="T133" s="689" t="str">
        <f>IF('6Př'!D14&lt;&gt;"",'6Př'!D14,"")</f>
        <v/>
      </c>
      <c r="U133" s="689" t="str">
        <f>IF('6Př'!E14&lt;&gt;"",'6Př'!E14,"")</f>
        <v/>
      </c>
      <c r="V133" s="689">
        <f>IF('6Př'!F14&lt;&gt;"",'6Př'!F14,"")</f>
        <v>0</v>
      </c>
    </row>
    <row r="134" spans="17:55">
      <c r="R134" s="691" t="str">
        <f>IF('6Př'!B15&lt;&gt;"",'6Př'!B15,"")</f>
        <v/>
      </c>
      <c r="S134" s="689" t="str">
        <f>IF('6Př'!C15&lt;&gt;"",'6Př'!C15,"")</f>
        <v/>
      </c>
      <c r="T134" s="689" t="str">
        <f>IF('6Př'!D15&lt;&gt;"",'6Př'!D15,"")</f>
        <v/>
      </c>
      <c r="U134" s="689" t="str">
        <f>IF('6Př'!E15&lt;&gt;"",'6Př'!E15,"")</f>
        <v/>
      </c>
      <c r="V134" s="689">
        <f>IF('6Př'!F15&lt;&gt;"",'6Př'!F15,"")</f>
        <v>0</v>
      </c>
    </row>
    <row r="135" spans="17:55">
      <c r="R135" s="691" t="str">
        <f>IF('6Př'!B16&lt;&gt;"",'6Př'!B16,"")</f>
        <v/>
      </c>
      <c r="S135" s="689" t="str">
        <f>IF('6Př'!C16&lt;&gt;"",'6Př'!C16,"")</f>
        <v/>
      </c>
      <c r="T135" s="689" t="str">
        <f>IF('6Př'!D16&lt;&gt;"",'6Př'!D16,"")</f>
        <v/>
      </c>
      <c r="U135" s="689" t="str">
        <f>IF('6Př'!E16&lt;&gt;"",'6Př'!E16,"")</f>
        <v/>
      </c>
      <c r="V135" s="689">
        <f>IF('6Př'!F16&lt;&gt;"",'6Př'!F16,"")</f>
        <v>0</v>
      </c>
    </row>
    <row r="136" spans="17:55">
      <c r="R136" s="691" t="str">
        <f>IF('6Př'!B17&lt;&gt;"",'6Př'!B17,"")</f>
        <v/>
      </c>
      <c r="S136" s="689" t="str">
        <f>IF('6Př'!C17&lt;&gt;"",'6Př'!C17,"")</f>
        <v/>
      </c>
      <c r="T136" s="689" t="str">
        <f>IF('6Př'!D17&lt;&gt;"",'6Př'!D17,"")</f>
        <v/>
      </c>
      <c r="U136" s="689" t="str">
        <f>IF('6Př'!E17&lt;&gt;"",'6Př'!E17,"")</f>
        <v/>
      </c>
      <c r="V136" s="689">
        <f>IF('6Př'!F17&lt;&gt;"",'6Př'!F17,"")</f>
        <v>0</v>
      </c>
    </row>
    <row r="137" spans="17:55">
      <c r="R137" s="691" t="str">
        <f>IF('6Př'!B18&lt;&gt;"",'6Př'!B18,"")</f>
        <v/>
      </c>
      <c r="S137" s="689" t="str">
        <f>IF('6Př'!C18&lt;&gt;"",'6Př'!C18,"")</f>
        <v/>
      </c>
      <c r="T137" s="689" t="str">
        <f>IF('6Př'!D18&lt;&gt;"",'6Př'!D18,"")</f>
        <v/>
      </c>
      <c r="U137" s="689" t="str">
        <f>IF('6Př'!E18&lt;&gt;"",'6Př'!E18,"")</f>
        <v/>
      </c>
      <c r="V137" s="689">
        <f>IF('6Př'!F18&lt;&gt;"",'6Př'!F18,"")</f>
        <v>0</v>
      </c>
    </row>
    <row r="138" spans="17:55">
      <c r="R138" s="691" t="str">
        <f>IF('6Př'!B19&lt;&gt;"",'6Př'!B19,"")</f>
        <v/>
      </c>
      <c r="S138" s="689" t="str">
        <f>IF('6Př'!C19&lt;&gt;"",'6Př'!C19,"")</f>
        <v/>
      </c>
      <c r="T138" s="689" t="str">
        <f>IF('6Př'!D19&lt;&gt;"",'6Př'!D19,"")</f>
        <v/>
      </c>
      <c r="U138" s="689" t="str">
        <f>IF('6Př'!E19&lt;&gt;"",'6Př'!E19,"")</f>
        <v/>
      </c>
      <c r="V138" s="689">
        <f>IF('6Př'!F19&lt;&gt;"",'6Př'!F19,"")</f>
        <v>0</v>
      </c>
    </row>
    <row r="140" spans="17:55">
      <c r="R140" s="689" t="s">
        <v>3426</v>
      </c>
      <c r="S140" s="689" t="s">
        <v>3426</v>
      </c>
      <c r="T140" s="689" t="s">
        <v>3426</v>
      </c>
      <c r="U140" s="689" t="s">
        <v>3426</v>
      </c>
      <c r="V140" s="689" t="s">
        <v>3426</v>
      </c>
    </row>
    <row r="143" spans="17:55">
      <c r="Q143" s="689" t="s">
        <v>696</v>
      </c>
      <c r="R143" s="690" t="s">
        <v>4012</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7:55">
      <c r="R144" s="691"/>
    </row>
    <row r="146" spans="17:22">
      <c r="R146" s="700" t="s">
        <v>3433</v>
      </c>
      <c r="S146" s="700"/>
      <c r="T146" s="700"/>
      <c r="U146" s="700"/>
      <c r="V146" s="700"/>
    </row>
    <row r="153" spans="17:22">
      <c r="Q153" s="689" t="s">
        <v>697</v>
      </c>
      <c r="R153" s="690" t="s">
        <v>702</v>
      </c>
      <c r="S153" s="702" t="s">
        <v>703</v>
      </c>
      <c r="T153" s="702" t="s">
        <v>704</v>
      </c>
      <c r="U153" s="690" t="s">
        <v>705</v>
      </c>
      <c r="V153" s="690" t="s">
        <v>706</v>
      </c>
    </row>
    <row r="154" spans="17:22">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7:22">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7:22">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7:22">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7:22">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7:22">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7:22">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8">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8">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8">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8">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8">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8">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8">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8">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8">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8">
      <c r="R171" s="689" t="s">
        <v>3426</v>
      </c>
      <c r="S171" s="689" t="s">
        <v>3426</v>
      </c>
      <c r="T171" s="689" t="s">
        <v>3426</v>
      </c>
      <c r="U171" s="689" t="s">
        <v>3426</v>
      </c>
      <c r="V171" s="689" t="s">
        <v>3426</v>
      </c>
    </row>
    <row r="176" spans="18:28">
      <c r="AB176" s="689">
        <v>1</v>
      </c>
    </row>
    <row r="177" spans="17:5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5">
      <c r="Q178" s="689">
        <v>1</v>
      </c>
      <c r="R178" s="689">
        <f t="shared" ref="R178:R209" si="1">$Q$178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ref="AB178:AB209" si="2">$AB$176</f>
        <v>1</v>
      </c>
      <c r="AC178" s="689">
        <f t="shared" ref="AC178:AC209" si="3">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ref="AQ178:AQ209" si="4">$AP$178</f>
        <v>1</v>
      </c>
      <c r="AR178" s="689">
        <f t="shared" ref="AR178:AR241" si="5">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7:55">
      <c r="R179" s="689">
        <f t="shared" si="1"/>
        <v>1</v>
      </c>
      <c r="S179" s="689">
        <f t="shared" ref="S179:S241" si="6">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7:5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7:5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7:5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7:5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7:5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7:5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7:5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7:5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7:5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7:5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7:5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7:5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7:5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c r="R210" s="689">
        <f t="shared" ref="R210:R243" si="7">$Q$178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ref="AB210:AB233" si="8">$AB$176</f>
        <v>1</v>
      </c>
      <c r="AC210" s="689" t="str">
        <f t="shared" ref="AC210:AC233" si="9">IF($B$38="P",AG210,IF(AH210&lt;&gt;"",AH210,""))</f>
        <v/>
      </c>
      <c r="AD210" s="692" t="str">
        <f>IF(Účetní_závěrka!E128&lt;&gt;"",Účetní_závěrka!E128,"")</f>
        <v/>
      </c>
      <c r="AE210" s="692" t="str">
        <f>IF(Účetní_závěrka!D128&lt;&gt;"",Účetní_závěrka!D128,"")</f>
        <v/>
      </c>
      <c r="AG210" s="689">
        <v>33</v>
      </c>
      <c r="AQ210" s="689">
        <f t="shared" ref="AQ210:AQ235" si="10">$AP$178</f>
        <v>1</v>
      </c>
      <c r="AR210" s="689">
        <f t="shared" si="5"/>
        <v>34</v>
      </c>
      <c r="AS210" s="692" t="str">
        <f>IF(Účetní_závěrka!L44&lt;&gt;"",Účetní_závěrka!L44,"")</f>
        <v/>
      </c>
      <c r="AT210" s="692" t="str">
        <f>IF(Účetní_závěrka!K44&lt;&gt;"",Účetní_závěrka!K44,"")</f>
        <v/>
      </c>
      <c r="AV210" s="689">
        <v>34</v>
      </c>
      <c r="AW210" s="693"/>
    </row>
    <row r="211" spans="18:49">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ref="AB234:AB237" si="11">$AB$176</f>
        <v>1</v>
      </c>
      <c r="AC234" s="689" t="str">
        <f t="shared" ref="AC234:AC237" si="12">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ref="AQ236:AQ243" si="13">$AP$178</f>
        <v>1</v>
      </c>
      <c r="AR236" s="689">
        <f t="shared" si="5"/>
        <v>60</v>
      </c>
      <c r="AS236" s="692" t="str">
        <f>IF(Účetní_závěrka!L70&lt;&gt;"",Účetní_závěrka!L70,"")</f>
        <v/>
      </c>
      <c r="AT236" s="692" t="str">
        <f>IF(Účetní_závěrka!K70&lt;&gt;"",Účetní_závěrka!K70,"")</f>
        <v/>
      </c>
      <c r="AV236" s="689">
        <v>60</v>
      </c>
      <c r="AW236" s="693"/>
    </row>
    <row r="237" spans="18:49">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c r="R242" s="689">
        <f t="shared" si="7"/>
        <v>1</v>
      </c>
      <c r="S242" s="689">
        <f t="shared" ref="S242:S254" si="1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ref="AR242" si="15">IF($B$38="P",AV242,IF($B$38="Z",IF(AW242&lt;&gt;"",AW242,""),IF($B$38="M",IF(AX242&lt;&gt;"",AX242,""),AV242)))</f>
        <v>69</v>
      </c>
      <c r="AS242" s="692" t="str">
        <f>IF(Účetní_závěrka!L76&lt;&gt;"",Účetní_závěrka!L76,"")</f>
        <v/>
      </c>
      <c r="AT242" s="692" t="str">
        <f>IF(Účetní_závěrka!K76&lt;&gt;"",Účetní_závěrka!K76,"")</f>
        <v/>
      </c>
      <c r="AV242" s="689">
        <v>69</v>
      </c>
      <c r="AW242" s="693"/>
    </row>
    <row r="243" spans="18:49">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ref="AR243:AR245" si="16">IF($B$38="P",AV243,IF($B$38="Z",IF(AW243&lt;&gt;"",AW243,""),IF($B$38="M",IF(AX243&lt;&gt;"",AX243,""),AV243)))</f>
        <v>64</v>
      </c>
      <c r="AS243" s="692" t="str">
        <f>IF(Účetní_závěrka!L77&lt;&gt;"",Účetní_závěrka!L77,"")</f>
        <v/>
      </c>
      <c r="AT243" s="692" t="str">
        <f>IF(Účetní_závěrka!K77&lt;&gt;"",Účetní_závěrka!K77,"")</f>
        <v/>
      </c>
      <c r="AV243" s="689">
        <v>64</v>
      </c>
      <c r="AW243" s="693"/>
    </row>
    <row r="244" spans="18:49">
      <c r="R244" s="689">
        <f t="shared" ref="R244:R254" si="17">$Q$178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ref="AQ244:AQ245" si="18">$AP$178</f>
        <v>1</v>
      </c>
      <c r="AR244" s="689">
        <f t="shared" si="16"/>
        <v>65</v>
      </c>
      <c r="AS244" s="692" t="str">
        <f>IF(Účetní_závěrka!L78&lt;&gt;"",Účetní_závěrka!L78,"")</f>
        <v/>
      </c>
      <c r="AT244" s="692" t="str">
        <f>IF(Účetní_závěrka!K78&lt;&gt;"",Účetní_závěrka!K78,"")</f>
        <v/>
      </c>
      <c r="AV244" s="689">
        <v>65</v>
      </c>
      <c r="AW244" s="693"/>
    </row>
    <row r="245" spans="18:49">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49">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49">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49">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49">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49">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49">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49">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49">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49">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49">
      <c r="R255" s="689">
        <f t="shared" ref="R255:R258" si="19">$Q$178</f>
        <v>1</v>
      </c>
      <c r="S255" s="689">
        <f t="shared" ref="S255:S258" si="20">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49">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7:2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7:2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5">
      <c r="Q271" s="689" t="s">
        <v>719</v>
      </c>
      <c r="R271" s="690" t="s">
        <v>709</v>
      </c>
      <c r="S271" s="690" t="s">
        <v>710</v>
      </c>
      <c r="T271" s="690" t="s">
        <v>711</v>
      </c>
      <c r="U271" s="690" t="s">
        <v>712</v>
      </c>
      <c r="V271" s="690" t="s">
        <v>713</v>
      </c>
      <c r="W271" s="690" t="s">
        <v>714</v>
      </c>
      <c r="X271" s="690" t="s">
        <v>721</v>
      </c>
    </row>
    <row r="272" spans="17:25">
      <c r="X272" s="691"/>
    </row>
    <row r="281" spans="17:22">
      <c r="Q281" s="689" t="s">
        <v>720</v>
      </c>
      <c r="R281" s="690" t="s">
        <v>709</v>
      </c>
      <c r="S281" s="690" t="s">
        <v>710</v>
      </c>
      <c r="T281" s="690" t="s">
        <v>715</v>
      </c>
      <c r="U281" s="690" t="s">
        <v>716</v>
      </c>
      <c r="V281" s="690" t="s">
        <v>721</v>
      </c>
    </row>
    <row r="282" spans="17:22">
      <c r="V282" s="691"/>
    </row>
    <row r="291" spans="17:21">
      <c r="Q291" s="689" t="s">
        <v>726</v>
      </c>
      <c r="R291" s="690" t="s">
        <v>722</v>
      </c>
      <c r="S291" s="690" t="s">
        <v>723</v>
      </c>
      <c r="T291" s="690" t="s">
        <v>724</v>
      </c>
      <c r="U291" s="702" t="s">
        <v>725</v>
      </c>
    </row>
    <row r="292" spans="17:21">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7:21">
      <c r="R294" s="689" t="s">
        <v>3426</v>
      </c>
      <c r="S294" s="689" t="s">
        <v>3426</v>
      </c>
      <c r="T294" s="689" t="s">
        <v>3426</v>
      </c>
      <c r="U294" s="689" t="s">
        <v>3426</v>
      </c>
    </row>
    <row r="301" spans="17:21">
      <c r="Q301" s="689" t="s">
        <v>727</v>
      </c>
      <c r="R301" s="701" t="s">
        <v>728</v>
      </c>
      <c r="S301" s="701" t="s">
        <v>729</v>
      </c>
      <c r="T301" s="701" t="s">
        <v>730</v>
      </c>
      <c r="U301" s="701" t="s">
        <v>731</v>
      </c>
    </row>
    <row r="302" spans="17:21">
      <c r="S302" s="691"/>
      <c r="T302" s="691"/>
      <c r="U302" s="691"/>
    </row>
    <row r="311" spans="17:22">
      <c r="Q311" s="689" t="s">
        <v>732</v>
      </c>
      <c r="R311" s="689" t="s">
        <v>728</v>
      </c>
      <c r="S311" s="689" t="s">
        <v>729</v>
      </c>
      <c r="T311" s="689" t="s">
        <v>730</v>
      </c>
      <c r="U311" s="689" t="s">
        <v>731</v>
      </c>
      <c r="V311" s="689" t="s">
        <v>733</v>
      </c>
    </row>
    <row r="312" spans="17:22">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20" bestFit="1" customWidth="1"/>
    <col min="2" max="2" width="10" style="320" customWidth="1"/>
    <col min="3" max="3" width="36.140625" style="320" customWidth="1"/>
    <col min="4" max="11" width="7.7109375" style="320" customWidth="1"/>
    <col min="12" max="73" width="9.140625" style="566"/>
    <col min="74" max="16384" width="9.140625" style="320"/>
  </cols>
  <sheetData>
    <row r="1" spans="1:73" ht="30" customHeight="1" thickBot="1">
      <c r="A1" s="1500" t="s">
        <v>3867</v>
      </c>
      <c r="B1" s="1500"/>
      <c r="C1" s="1501"/>
      <c r="D1" s="1501"/>
      <c r="E1" s="1501"/>
      <c r="F1" s="1501"/>
      <c r="G1" s="1501"/>
      <c r="H1" s="1501"/>
      <c r="I1" s="1501"/>
      <c r="J1" s="1501"/>
      <c r="K1" s="1501"/>
    </row>
    <row r="2" spans="1:73" ht="22.5" customHeight="1">
      <c r="A2" s="1502"/>
      <c r="B2" s="1505" t="s">
        <v>3466</v>
      </c>
      <c r="C2" s="1506"/>
      <c r="D2" s="1505" t="s">
        <v>143</v>
      </c>
      <c r="E2" s="1509"/>
      <c r="F2" s="1510" t="s">
        <v>3464</v>
      </c>
      <c r="G2" s="1511"/>
      <c r="H2" s="1510" t="s">
        <v>3465</v>
      </c>
      <c r="I2" s="1511"/>
      <c r="J2" s="1510" t="s">
        <v>3550</v>
      </c>
      <c r="K2" s="1512"/>
      <c r="BQ2" s="320"/>
      <c r="BR2" s="320"/>
      <c r="BS2" s="320"/>
      <c r="BT2" s="320"/>
      <c r="BU2" s="320"/>
    </row>
    <row r="3" spans="1:73" ht="21.95" customHeight="1">
      <c r="A3" s="1503"/>
      <c r="B3" s="1507"/>
      <c r="C3" s="1508"/>
      <c r="D3" s="1507"/>
      <c r="E3" s="1508"/>
      <c r="F3" s="638" t="s">
        <v>3548</v>
      </c>
      <c r="G3" s="638" t="s">
        <v>3549</v>
      </c>
      <c r="H3" s="638" t="s">
        <v>3548</v>
      </c>
      <c r="I3" s="638" t="s">
        <v>3549</v>
      </c>
      <c r="J3" s="638" t="s">
        <v>3548</v>
      </c>
      <c r="K3" s="639" t="s">
        <v>3549</v>
      </c>
      <c r="BQ3" s="320"/>
      <c r="BR3" s="320"/>
      <c r="BS3" s="320"/>
      <c r="BT3" s="320"/>
      <c r="BU3" s="320"/>
    </row>
    <row r="4" spans="1:73" ht="12" customHeight="1">
      <c r="A4" s="1504"/>
      <c r="B4" s="1513">
        <v>1</v>
      </c>
      <c r="C4" s="1514"/>
      <c r="D4" s="1513">
        <v>2</v>
      </c>
      <c r="E4" s="1513"/>
      <c r="F4" s="1515">
        <v>3</v>
      </c>
      <c r="G4" s="1516"/>
      <c r="H4" s="1515">
        <v>4</v>
      </c>
      <c r="I4" s="1516"/>
      <c r="J4" s="1515">
        <v>5</v>
      </c>
      <c r="K4" s="1517"/>
      <c r="BQ4" s="320"/>
      <c r="BR4" s="320"/>
      <c r="BS4" s="320"/>
      <c r="BT4" s="320"/>
      <c r="BU4" s="320"/>
    </row>
    <row r="5" spans="1:73" ht="18" customHeight="1">
      <c r="A5" s="640">
        <v>5</v>
      </c>
      <c r="B5" s="1493" t="s">
        <v>137</v>
      </c>
      <c r="C5" s="1494"/>
      <c r="D5" s="1495"/>
      <c r="E5" s="1499"/>
      <c r="F5" s="641"/>
      <c r="G5" s="641"/>
      <c r="H5" s="641"/>
      <c r="I5" s="641"/>
      <c r="J5" s="642"/>
      <c r="K5" s="643"/>
      <c r="BQ5" s="320"/>
      <c r="BR5" s="320"/>
      <c r="BS5" s="320"/>
      <c r="BT5" s="320"/>
      <c r="BU5" s="320"/>
    </row>
    <row r="6" spans="1:73" ht="18" customHeight="1">
      <c r="A6" s="640">
        <v>6</v>
      </c>
      <c r="B6" s="1493" t="s">
        <v>137</v>
      </c>
      <c r="C6" s="1494"/>
      <c r="D6" s="1495"/>
      <c r="E6" s="1495"/>
      <c r="F6" s="641"/>
      <c r="G6" s="641"/>
      <c r="H6" s="641"/>
      <c r="I6" s="641"/>
      <c r="J6" s="642"/>
      <c r="K6" s="643"/>
      <c r="BQ6" s="320"/>
      <c r="BR6" s="320"/>
      <c r="BS6" s="320"/>
      <c r="BT6" s="320"/>
      <c r="BU6" s="320"/>
    </row>
    <row r="7" spans="1:73" ht="18" customHeight="1">
      <c r="A7" s="640">
        <v>7</v>
      </c>
      <c r="B7" s="1493" t="s">
        <v>137</v>
      </c>
      <c r="C7" s="1494"/>
      <c r="D7" s="1495"/>
      <c r="E7" s="1495"/>
      <c r="F7" s="641"/>
      <c r="G7" s="641"/>
      <c r="H7" s="641"/>
      <c r="I7" s="641"/>
      <c r="J7" s="642"/>
      <c r="K7" s="643"/>
      <c r="BQ7" s="320"/>
      <c r="BR7" s="320"/>
      <c r="BS7" s="320"/>
      <c r="BT7" s="320"/>
      <c r="BU7" s="320"/>
    </row>
    <row r="8" spans="1:73" ht="18" customHeight="1">
      <c r="A8" s="640">
        <v>8</v>
      </c>
      <c r="B8" s="1493" t="s">
        <v>137</v>
      </c>
      <c r="C8" s="1494"/>
      <c r="D8" s="1495"/>
      <c r="E8" s="1495"/>
      <c r="F8" s="641"/>
      <c r="G8" s="641"/>
      <c r="H8" s="641"/>
      <c r="I8" s="641"/>
      <c r="J8" s="642"/>
      <c r="K8" s="643"/>
      <c r="BQ8" s="320"/>
      <c r="BR8" s="320"/>
      <c r="BS8" s="320"/>
      <c r="BT8" s="320"/>
      <c r="BU8" s="320"/>
    </row>
    <row r="9" spans="1:73" ht="18" customHeight="1">
      <c r="A9" s="640">
        <v>9</v>
      </c>
      <c r="B9" s="1493" t="s">
        <v>137</v>
      </c>
      <c r="C9" s="1494"/>
      <c r="D9" s="1495"/>
      <c r="E9" s="1495"/>
      <c r="F9" s="641"/>
      <c r="G9" s="641"/>
      <c r="H9" s="641"/>
      <c r="I9" s="641"/>
      <c r="J9" s="642"/>
      <c r="K9" s="643"/>
      <c r="BQ9" s="320"/>
      <c r="BR9" s="320"/>
      <c r="BS9" s="320"/>
      <c r="BT9" s="320"/>
      <c r="BU9" s="320"/>
    </row>
    <row r="10" spans="1:73" ht="18" customHeight="1">
      <c r="A10" s="640">
        <v>10</v>
      </c>
      <c r="B10" s="1493" t="s">
        <v>137</v>
      </c>
      <c r="C10" s="1494"/>
      <c r="D10" s="1495"/>
      <c r="E10" s="1495"/>
      <c r="F10" s="641"/>
      <c r="G10" s="641"/>
      <c r="H10" s="641"/>
      <c r="I10" s="641"/>
      <c r="J10" s="642"/>
      <c r="K10" s="643"/>
      <c r="BQ10" s="320"/>
      <c r="BR10" s="320"/>
      <c r="BS10" s="320"/>
      <c r="BT10" s="320"/>
      <c r="BU10" s="320"/>
    </row>
    <row r="11" spans="1:73" ht="18" customHeight="1">
      <c r="A11" s="640">
        <v>11</v>
      </c>
      <c r="B11" s="1493" t="s">
        <v>137</v>
      </c>
      <c r="C11" s="1494"/>
      <c r="D11" s="1495"/>
      <c r="E11" s="1495"/>
      <c r="F11" s="641"/>
      <c r="G11" s="641"/>
      <c r="H11" s="641"/>
      <c r="I11" s="641"/>
      <c r="J11" s="642"/>
      <c r="K11" s="643"/>
      <c r="BQ11" s="320"/>
      <c r="BR11" s="320"/>
      <c r="BS11" s="320"/>
      <c r="BT11" s="320"/>
      <c r="BU11" s="320"/>
    </row>
    <row r="12" spans="1:73" ht="18" customHeight="1">
      <c r="A12" s="640">
        <v>12</v>
      </c>
      <c r="B12" s="1493" t="s">
        <v>137</v>
      </c>
      <c r="C12" s="1494"/>
      <c r="D12" s="1495"/>
      <c r="E12" s="1495"/>
      <c r="F12" s="641"/>
      <c r="G12" s="641"/>
      <c r="H12" s="641"/>
      <c r="I12" s="641"/>
      <c r="J12" s="642"/>
      <c r="K12" s="643"/>
      <c r="BQ12" s="320"/>
      <c r="BR12" s="320"/>
      <c r="BS12" s="320"/>
      <c r="BT12" s="320"/>
      <c r="BU12" s="320"/>
    </row>
    <row r="13" spans="1:73" ht="15.95" customHeight="1" thickBot="1">
      <c r="A13" s="644"/>
      <c r="B13" s="1496" t="s">
        <v>58</v>
      </c>
      <c r="C13" s="1497"/>
      <c r="D13" s="1498"/>
      <c r="E13" s="1498"/>
      <c r="F13" s="645">
        <f t="shared" ref="F13:K13" si="0">+SUM(F5:F12)</f>
        <v>0</v>
      </c>
      <c r="G13" s="645">
        <f t="shared" si="0"/>
        <v>0</v>
      </c>
      <c r="H13" s="645">
        <f t="shared" si="0"/>
        <v>0</v>
      </c>
      <c r="I13" s="645">
        <f t="shared" si="0"/>
        <v>0</v>
      </c>
      <c r="J13" s="645">
        <f t="shared" si="0"/>
        <v>0</v>
      </c>
      <c r="K13" s="646">
        <f t="shared" si="0"/>
        <v>0</v>
      </c>
      <c r="BU13" s="320"/>
    </row>
    <row r="14" spans="1:73" s="566" customFormat="1" ht="99.95" customHeight="1">
      <c r="A14" s="1490"/>
      <c r="B14" s="1490"/>
      <c r="C14" s="1491"/>
      <c r="D14" s="1491"/>
      <c r="E14" s="1491"/>
      <c r="F14" s="1491"/>
      <c r="G14" s="1491"/>
      <c r="H14" s="1491"/>
      <c r="I14" s="1491"/>
      <c r="J14" s="1491"/>
      <c r="K14" s="1491"/>
    </row>
    <row r="15" spans="1:73" s="566" customFormat="1" ht="99.95" customHeight="1">
      <c r="A15" s="1492"/>
      <c r="B15" s="1492"/>
      <c r="C15" s="1492"/>
      <c r="D15" s="1492"/>
      <c r="E15" s="1492"/>
      <c r="F15" s="1492"/>
      <c r="G15" s="1492"/>
      <c r="H15" s="1492"/>
      <c r="I15" s="1492"/>
      <c r="J15" s="1492"/>
      <c r="K15" s="1492"/>
    </row>
    <row r="16" spans="1:73" s="566" customFormat="1"/>
    <row r="17" s="566" customFormat="1"/>
    <row r="18" s="566" customFormat="1"/>
    <row r="19" s="566" customFormat="1"/>
    <row r="20" s="566" customFormat="1"/>
    <row r="21" s="566" customFormat="1"/>
    <row r="22" s="566" customFormat="1"/>
    <row r="23" s="566" customFormat="1"/>
    <row r="24" s="566" customFormat="1"/>
    <row r="25" s="566" customFormat="1"/>
    <row r="26" s="566" customFormat="1"/>
    <row r="27" s="566" customFormat="1"/>
    <row r="28" s="566" customFormat="1"/>
    <row r="29" s="566" customFormat="1"/>
    <row r="30" s="566" customFormat="1"/>
    <row r="31" s="566" customFormat="1"/>
    <row r="32" s="566" customFormat="1"/>
    <row r="33" s="566" customFormat="1"/>
    <row r="34" s="566" customFormat="1"/>
    <row r="35" s="566" customFormat="1"/>
    <row r="36" s="566" customFormat="1"/>
    <row r="37" s="566" customFormat="1"/>
    <row r="38" s="566" customFormat="1"/>
    <row r="39" s="566" customFormat="1"/>
    <row r="40" s="566" customFormat="1"/>
    <row r="41" s="566" customFormat="1"/>
    <row r="42" s="566" customFormat="1"/>
    <row r="43" s="566" customFormat="1"/>
    <row r="44" s="566" customFormat="1"/>
    <row r="45" s="566" customFormat="1"/>
    <row r="46" s="566" customFormat="1"/>
    <row r="47" s="566" customFormat="1"/>
    <row r="48" s="566" customFormat="1"/>
    <row r="49" s="566" customFormat="1"/>
    <row r="50" s="566" customFormat="1"/>
    <row r="51" s="566" customFormat="1"/>
    <row r="52" s="566" customFormat="1"/>
    <row r="53" s="566" customFormat="1"/>
    <row r="54" s="566" customFormat="1"/>
    <row r="55" s="566" customFormat="1"/>
    <row r="56" s="566" customFormat="1"/>
    <row r="57" s="566" customFormat="1"/>
    <row r="58" s="566" customFormat="1"/>
    <row r="59" s="566" customFormat="1"/>
    <row r="60" s="566" customFormat="1"/>
    <row r="61" s="566" customFormat="1"/>
    <row r="62" s="566" customFormat="1"/>
    <row r="63" s="566" customFormat="1"/>
    <row r="64" s="566" customFormat="1"/>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row r="117" s="566" customFormat="1"/>
    <row r="118" s="566" customFormat="1"/>
    <row r="119" s="566" customFormat="1"/>
    <row r="120" s="566" customFormat="1"/>
    <row r="121" s="566" customFormat="1"/>
    <row r="122" s="566" customFormat="1"/>
    <row r="123" s="566" customFormat="1"/>
    <row r="124" s="566" customFormat="1"/>
    <row r="125" s="566" customFormat="1"/>
    <row r="126" s="566" customFormat="1"/>
    <row r="127" s="566" customFormat="1"/>
    <row r="128" s="566" customFormat="1"/>
    <row r="129" s="566" customFormat="1"/>
    <row r="130" s="566" customFormat="1"/>
    <row r="131" s="566" customFormat="1"/>
    <row r="132" s="566" customFormat="1"/>
    <row r="133" s="566" customFormat="1"/>
    <row r="134" s="566" customFormat="1"/>
    <row r="135" s="566" customFormat="1"/>
    <row r="136" s="566" customFormat="1"/>
    <row r="137" s="566" customFormat="1"/>
    <row r="138" s="566" customFormat="1"/>
    <row r="139" s="566" customFormat="1"/>
    <row r="140" s="566" customFormat="1"/>
    <row r="141" s="566" customFormat="1"/>
    <row r="142" s="566" customFormat="1"/>
    <row r="143" s="566" customFormat="1"/>
    <row r="144" s="566" customFormat="1"/>
    <row r="145" s="566" customFormat="1"/>
    <row r="146" s="566" customFormat="1"/>
    <row r="147" s="566" customFormat="1"/>
    <row r="148" s="566" customFormat="1"/>
    <row r="149" s="566" customFormat="1"/>
    <row r="150" s="566" customFormat="1"/>
    <row r="151" s="566" customFormat="1"/>
    <row r="152" s="566" customFormat="1"/>
    <row r="153" s="566" customFormat="1"/>
    <row r="154" s="566" customFormat="1"/>
    <row r="155" s="566" customFormat="1"/>
    <row r="156" s="566" customFormat="1"/>
    <row r="157" s="566" customFormat="1"/>
    <row r="158" s="566" customFormat="1"/>
    <row r="159" s="566" customFormat="1"/>
    <row r="160" s="566" customFormat="1"/>
    <row r="161" s="566" customFormat="1"/>
    <row r="162" s="566" customFormat="1"/>
    <row r="163" s="566" customFormat="1"/>
    <row r="164" s="566" customFormat="1"/>
    <row r="165" s="566" customFormat="1"/>
    <row r="166" s="566" customFormat="1"/>
    <row r="167" s="566" customFormat="1"/>
    <row r="168" s="566" customFormat="1"/>
    <row r="169" s="566" customFormat="1"/>
    <row r="170" s="566" customFormat="1"/>
    <row r="171" s="566" customFormat="1"/>
    <row r="172" s="566" customFormat="1"/>
    <row r="173" s="566" customFormat="1"/>
    <row r="174" s="566" customFormat="1"/>
    <row r="175" s="566" customFormat="1"/>
    <row r="176" s="566" customFormat="1"/>
    <row r="177" s="566" customFormat="1"/>
    <row r="178" s="566" customFormat="1"/>
    <row r="179" s="566" customFormat="1"/>
    <row r="180" s="566" customFormat="1"/>
    <row r="181" s="566" customFormat="1"/>
    <row r="182" s="566" customFormat="1"/>
    <row r="183" s="566" customFormat="1"/>
    <row r="184" s="566" customFormat="1"/>
    <row r="185" s="566" customFormat="1"/>
    <row r="186" s="566" customFormat="1"/>
    <row r="187" s="566" customFormat="1"/>
    <row r="188" s="566" customFormat="1"/>
    <row r="189" s="566" customFormat="1"/>
    <row r="190" s="566" customFormat="1"/>
    <row r="191" s="566" customFormat="1"/>
    <row r="192" s="566" customFormat="1"/>
    <row r="193" s="566" customFormat="1"/>
    <row r="194" s="566" customFormat="1"/>
    <row r="195" s="566" customFormat="1"/>
    <row r="196" s="566" customFormat="1"/>
    <row r="197" s="566" customFormat="1"/>
    <row r="198" s="566" customFormat="1"/>
    <row r="199" s="566" customFormat="1"/>
    <row r="200" s="566" customFormat="1"/>
    <row r="201" s="566" customFormat="1"/>
    <row r="202" s="566" customFormat="1"/>
    <row r="203" s="566" customFormat="1"/>
    <row r="204" s="566" customFormat="1"/>
    <row r="205" s="566" customFormat="1"/>
    <row r="206" s="566" customFormat="1"/>
    <row r="207" s="566" customFormat="1"/>
    <row r="208" s="566" customFormat="1"/>
    <row r="209" s="566" customFormat="1"/>
    <row r="210" s="566" customFormat="1"/>
    <row r="211" s="566" customFormat="1"/>
    <row r="212" s="566" customFormat="1"/>
    <row r="213" s="566" customFormat="1"/>
    <row r="214" s="566" customFormat="1"/>
    <row r="215" s="566" customFormat="1"/>
    <row r="216" s="566" customFormat="1"/>
    <row r="217" s="566" customFormat="1"/>
    <row r="218" s="566" customFormat="1"/>
    <row r="219" s="566" customFormat="1"/>
    <row r="220" s="566" customFormat="1"/>
    <row r="221" s="566" customFormat="1"/>
    <row r="222" s="566" customFormat="1"/>
    <row r="223" s="566" customFormat="1"/>
    <row r="224" s="566" customFormat="1"/>
    <row r="225" s="566" customFormat="1"/>
    <row r="226" s="566" customFormat="1"/>
    <row r="227" s="566" customFormat="1"/>
    <row r="228" s="566" customFormat="1"/>
    <row r="229" s="566" customFormat="1"/>
    <row r="230" s="566" customFormat="1"/>
    <row r="231" s="566" customFormat="1"/>
    <row r="232" s="566" customFormat="1"/>
    <row r="233" s="566" customFormat="1"/>
    <row r="234" s="566" customFormat="1"/>
    <row r="235" s="566" customFormat="1"/>
    <row r="236" s="566" customFormat="1"/>
    <row r="237" s="566" customFormat="1"/>
    <row r="238" s="566" customFormat="1"/>
    <row r="239" s="566" customFormat="1"/>
    <row r="240" s="566" customFormat="1"/>
    <row r="241" s="566" customFormat="1"/>
    <row r="242" s="566" customFormat="1"/>
    <row r="243" s="566" customFormat="1"/>
    <row r="244" s="566" customFormat="1"/>
    <row r="245" s="566" customFormat="1"/>
    <row r="246" s="566" customFormat="1"/>
    <row r="247" s="566" customFormat="1"/>
    <row r="248" s="566" customFormat="1"/>
    <row r="249" s="566" customFormat="1"/>
    <row r="250" s="566" customFormat="1"/>
    <row r="251" s="566" customFormat="1"/>
    <row r="252" s="566" customFormat="1"/>
    <row r="253" s="566" customFormat="1"/>
    <row r="254" s="566" customFormat="1"/>
    <row r="255" s="566" customFormat="1"/>
    <row r="256" s="566" customFormat="1"/>
    <row r="257" s="566" customFormat="1"/>
    <row r="258" s="566" customFormat="1"/>
    <row r="259" s="566" customFormat="1"/>
    <row r="260" s="566" customFormat="1"/>
    <row r="261" s="566" customFormat="1"/>
    <row r="262" s="566" customFormat="1"/>
    <row r="263" s="566" customFormat="1"/>
    <row r="264" s="566" customFormat="1"/>
    <row r="265" s="566" customFormat="1"/>
    <row r="266" s="566" customFormat="1"/>
    <row r="267" s="566" customFormat="1"/>
    <row r="268" s="566" customFormat="1"/>
    <row r="269" s="566" customFormat="1"/>
    <row r="270" s="566" customFormat="1"/>
    <row r="271" s="566" customFormat="1"/>
    <row r="272" s="566" customFormat="1"/>
    <row r="273" s="566" customFormat="1"/>
    <row r="274" s="566" customFormat="1"/>
    <row r="275" s="566" customFormat="1"/>
    <row r="276" s="566" customFormat="1"/>
    <row r="277" s="566" customFormat="1"/>
    <row r="278" s="566" customFormat="1"/>
    <row r="279" s="566" customFormat="1"/>
    <row r="280" s="566" customFormat="1"/>
    <row r="281" s="566" customFormat="1"/>
    <row r="282" s="566" customFormat="1"/>
    <row r="283" s="566" customFormat="1"/>
    <row r="284" s="566" customFormat="1"/>
    <row r="285" s="566" customFormat="1"/>
    <row r="286" s="566" customFormat="1"/>
    <row r="287" s="566" customFormat="1"/>
    <row r="288" s="566" customFormat="1"/>
    <row r="289" s="566" customFormat="1"/>
    <row r="290" s="566" customFormat="1"/>
    <row r="291" s="566" customFormat="1"/>
    <row r="292" s="566" customFormat="1"/>
    <row r="293" s="566" customFormat="1"/>
    <row r="294" s="566" customFormat="1"/>
    <row r="295" s="566" customFormat="1"/>
    <row r="296" s="566" customFormat="1"/>
    <row r="297" s="566" customFormat="1"/>
    <row r="298" s="566" customFormat="1"/>
    <row r="299" s="566" customFormat="1"/>
    <row r="300" s="566" customFormat="1"/>
    <row r="301" s="566" customFormat="1"/>
    <row r="302" s="566" customFormat="1"/>
    <row r="303" s="566" customFormat="1"/>
    <row r="304" s="566" customFormat="1"/>
    <row r="305" s="566" customFormat="1"/>
    <row r="306" s="566" customFormat="1"/>
    <row r="307" s="566" customFormat="1"/>
    <row r="308" s="566" customFormat="1"/>
    <row r="309" s="566" customFormat="1"/>
    <row r="310" s="566" customFormat="1"/>
    <row r="311" s="566" customFormat="1"/>
    <row r="312" s="566" customFormat="1"/>
    <row r="313" s="566" customFormat="1"/>
    <row r="314" s="566" customFormat="1"/>
    <row r="315" s="566" customFormat="1"/>
    <row r="316" s="566" customFormat="1"/>
    <row r="317" s="566" customFormat="1"/>
    <row r="318" s="566" customFormat="1"/>
    <row r="319" s="566" customFormat="1"/>
    <row r="320" s="566" customFormat="1"/>
    <row r="321" s="566" customFormat="1"/>
    <row r="322" s="566" customFormat="1"/>
    <row r="323" s="566" customFormat="1"/>
    <row r="324" s="566" customFormat="1"/>
    <row r="325" s="566" customFormat="1"/>
    <row r="326" s="566" customFormat="1"/>
    <row r="327" s="566" customFormat="1"/>
    <row r="328" s="566" customFormat="1"/>
    <row r="329" s="566" customFormat="1"/>
    <row r="330" s="566" customFormat="1"/>
    <row r="331" s="566" customFormat="1"/>
    <row r="332" s="566" customFormat="1"/>
    <row r="333" s="566" customFormat="1"/>
    <row r="334" s="566" customFormat="1"/>
    <row r="335" s="566" customFormat="1"/>
    <row r="336" s="566" customFormat="1"/>
    <row r="337" s="566" customFormat="1"/>
    <row r="338" s="566" customFormat="1"/>
    <row r="339" s="566" customFormat="1"/>
    <row r="340" s="566" customFormat="1"/>
    <row r="341" s="566" customFormat="1"/>
    <row r="342" s="566" customFormat="1"/>
    <row r="343" s="566" customFormat="1"/>
    <row r="344" s="566" customFormat="1"/>
    <row r="345" s="566" customFormat="1"/>
    <row r="346" s="566" customFormat="1"/>
    <row r="347" s="566" customFormat="1"/>
    <row r="348" s="566" customFormat="1"/>
    <row r="349" s="566" customFormat="1"/>
    <row r="350" s="566" customFormat="1"/>
    <row r="351" s="566" customFormat="1"/>
    <row r="352" s="566" customFormat="1"/>
    <row r="353" s="566" customFormat="1"/>
    <row r="354" s="566" customFormat="1"/>
    <row r="355" s="566" customFormat="1"/>
    <row r="356" s="566" customFormat="1"/>
    <row r="357" s="566" customFormat="1"/>
    <row r="358" s="566" customFormat="1"/>
    <row r="359" s="566" customFormat="1"/>
    <row r="360" s="566" customFormat="1"/>
    <row r="361" s="566" customFormat="1"/>
    <row r="362" s="566" customFormat="1"/>
    <row r="363" s="566" customFormat="1"/>
    <row r="364" s="566" customFormat="1"/>
    <row r="365" s="566" customFormat="1"/>
    <row r="366" s="566" customFormat="1"/>
    <row r="367" s="566" customFormat="1"/>
    <row r="368" s="566" customFormat="1"/>
    <row r="369" s="566" customFormat="1"/>
    <row r="370" s="566" customFormat="1"/>
    <row r="371" s="566" customFormat="1"/>
    <row r="372" s="566" customFormat="1"/>
    <row r="373" s="566" customFormat="1"/>
    <row r="374" s="566" customFormat="1"/>
    <row r="375" s="566" customFormat="1"/>
    <row r="376" s="566" customFormat="1"/>
    <row r="377" s="566" customFormat="1"/>
    <row r="378" s="566" customFormat="1"/>
    <row r="379" s="566" customFormat="1"/>
    <row r="380" s="566" customFormat="1"/>
    <row r="381" s="566" customFormat="1"/>
    <row r="382" s="566" customFormat="1"/>
    <row r="383" s="566" customFormat="1"/>
    <row r="384" s="566" customFormat="1"/>
    <row r="385" s="566" customFormat="1"/>
    <row r="386" s="566" customFormat="1"/>
    <row r="387" s="566" customFormat="1"/>
    <row r="388" s="566" customFormat="1"/>
    <row r="389" s="566" customFormat="1"/>
    <row r="390" s="566" customFormat="1"/>
    <row r="391" s="566" customFormat="1"/>
    <row r="392" s="566" customFormat="1"/>
    <row r="393" s="566" customFormat="1"/>
    <row r="394" s="566" customFormat="1"/>
    <row r="395" s="566" customFormat="1"/>
    <row r="396" s="566" customFormat="1"/>
    <row r="397" s="566" customFormat="1"/>
    <row r="398" s="566" customFormat="1"/>
    <row r="399" s="566" customFormat="1"/>
    <row r="400" s="566" customFormat="1"/>
    <row r="401" s="566" customFormat="1"/>
    <row r="402" s="566" customFormat="1"/>
    <row r="403" s="566" customFormat="1"/>
    <row r="404" s="566" customFormat="1"/>
    <row r="405" s="566" customFormat="1"/>
    <row r="406" s="566" customFormat="1"/>
    <row r="407" s="566" customFormat="1"/>
    <row r="408" s="566" customFormat="1"/>
    <row r="409" s="566" customFormat="1"/>
    <row r="410" s="566" customFormat="1"/>
    <row r="411" s="566" customFormat="1"/>
    <row r="412" s="566" customFormat="1"/>
    <row r="413" s="566" customFormat="1"/>
    <row r="414" s="566" customFormat="1"/>
    <row r="415" s="566" customFormat="1"/>
    <row r="416" s="566" customFormat="1"/>
    <row r="417" s="566" customFormat="1"/>
    <row r="418" s="566" customFormat="1"/>
    <row r="419" s="566" customFormat="1"/>
    <row r="420" s="566" customFormat="1"/>
    <row r="421" s="566" customFormat="1"/>
    <row r="422" s="566" customFormat="1"/>
    <row r="423" s="566" customFormat="1"/>
    <row r="424" s="566" customFormat="1"/>
    <row r="425" s="566" customFormat="1"/>
    <row r="426" s="566" customFormat="1"/>
    <row r="427" s="566" customFormat="1"/>
    <row r="428" s="566" customFormat="1"/>
    <row r="429" s="566" customFormat="1"/>
    <row r="430" s="566" customFormat="1"/>
    <row r="431" s="566" customFormat="1"/>
    <row r="432" s="566" customFormat="1"/>
    <row r="433" s="566" customFormat="1"/>
    <row r="434" s="566" customFormat="1"/>
    <row r="435" s="566" customFormat="1"/>
    <row r="436" s="566" customFormat="1"/>
    <row r="437" s="566" customFormat="1"/>
    <row r="438" s="566" customFormat="1"/>
    <row r="439" s="566" customFormat="1"/>
    <row r="440" s="566" customFormat="1"/>
    <row r="441" s="566" customFormat="1"/>
    <row r="442" s="566" customFormat="1"/>
    <row r="443" s="566" customFormat="1"/>
    <row r="444" s="566" customFormat="1"/>
    <row r="445" s="566" customFormat="1"/>
    <row r="446" s="566" customFormat="1"/>
    <row r="447" s="566" customFormat="1"/>
    <row r="448" s="566" customFormat="1"/>
    <row r="449" s="566" customFormat="1"/>
    <row r="450" s="566" customFormat="1"/>
    <row r="451" s="566" customFormat="1"/>
    <row r="452" s="566" customFormat="1"/>
    <row r="453" s="566" customFormat="1"/>
    <row r="454" s="566" customFormat="1"/>
    <row r="455" s="566" customFormat="1"/>
    <row r="456" s="566" customFormat="1"/>
    <row r="457" s="566" customFormat="1"/>
    <row r="458" s="566" customFormat="1"/>
    <row r="459" s="566" customFormat="1"/>
    <row r="460" s="566" customFormat="1"/>
    <row r="461" s="566" customFormat="1"/>
    <row r="462" s="566" customFormat="1"/>
    <row r="463" s="566" customFormat="1"/>
    <row r="464" s="566" customFormat="1"/>
    <row r="465" s="566" customFormat="1"/>
    <row r="466" s="566" customFormat="1"/>
    <row r="467" s="566" customFormat="1"/>
    <row r="468" s="566" customFormat="1"/>
    <row r="469" s="566" customFormat="1"/>
    <row r="470" s="566" customFormat="1"/>
    <row r="471" s="566" customFormat="1"/>
    <row r="472" s="566" customFormat="1"/>
    <row r="473" s="566" customFormat="1"/>
    <row r="474" s="566" customFormat="1"/>
    <row r="475" s="566" customFormat="1"/>
    <row r="476" s="566" customFormat="1"/>
    <row r="477" s="566" customFormat="1"/>
    <row r="478" s="566" customFormat="1"/>
    <row r="479" s="566" customFormat="1"/>
    <row r="480" s="566" customFormat="1"/>
    <row r="481" s="566" customFormat="1"/>
    <row r="482" s="566" customFormat="1"/>
    <row r="483" s="566" customFormat="1"/>
    <row r="484" s="566" customFormat="1"/>
    <row r="485" s="566" customFormat="1"/>
    <row r="486" s="566" customFormat="1"/>
    <row r="487" s="566" customFormat="1"/>
    <row r="488" s="566" customFormat="1"/>
    <row r="489" s="566" customFormat="1"/>
    <row r="490" s="566" customFormat="1"/>
    <row r="491" s="566" customFormat="1"/>
    <row r="492" s="566" customFormat="1"/>
    <row r="493" s="566" customFormat="1"/>
    <row r="494" s="566" customFormat="1"/>
    <row r="495" s="566" customFormat="1"/>
    <row r="496" s="566" customFormat="1"/>
    <row r="497" s="566" customFormat="1"/>
    <row r="498" s="566" customFormat="1"/>
    <row r="499" s="566" customFormat="1"/>
    <row r="500" s="566" customFormat="1"/>
    <row r="501" s="566" customFormat="1"/>
    <row r="502" s="566" customFormat="1"/>
    <row r="503" s="566" customFormat="1"/>
    <row r="504" s="566" customFormat="1"/>
    <row r="505" s="566" customFormat="1"/>
    <row r="506" s="566" customFormat="1"/>
    <row r="507" s="566" customFormat="1"/>
    <row r="508" s="566" customFormat="1"/>
    <row r="509" s="566" customFormat="1"/>
    <row r="510" s="566" customFormat="1"/>
    <row r="511" s="566" customFormat="1"/>
    <row r="512" s="566" customFormat="1"/>
    <row r="513" s="566" customFormat="1"/>
    <row r="514" s="566" customFormat="1"/>
    <row r="515" s="566" customFormat="1"/>
    <row r="516" s="566" customFormat="1"/>
    <row r="517" s="566" customFormat="1"/>
    <row r="518" s="566" customFormat="1"/>
    <row r="519" s="566" customFormat="1"/>
    <row r="520" s="566" customFormat="1"/>
    <row r="521" s="566" customFormat="1"/>
    <row r="522" s="566" customFormat="1"/>
    <row r="523" s="566" customFormat="1"/>
    <row r="524" s="566" customFormat="1"/>
    <row r="525" s="566" customFormat="1"/>
    <row r="526" s="566" customFormat="1"/>
    <row r="527" s="566" customFormat="1"/>
    <row r="528" s="566" customFormat="1"/>
    <row r="529" s="566" customFormat="1"/>
    <row r="530" s="566" customFormat="1"/>
    <row r="531" s="566" customFormat="1"/>
    <row r="532" s="566" customFormat="1"/>
    <row r="533" s="566" customFormat="1"/>
    <row r="534" s="566" customFormat="1"/>
    <row r="535" s="566" customFormat="1"/>
    <row r="536" s="566" customFormat="1"/>
    <row r="537" s="566" customFormat="1"/>
    <row r="538" s="566" customFormat="1"/>
    <row r="539" s="566" customFormat="1"/>
    <row r="540" s="566" customFormat="1"/>
    <row r="541" s="566" customFormat="1"/>
    <row r="542" s="566" customFormat="1"/>
    <row r="543" s="566" customFormat="1"/>
    <row r="544" s="566" customFormat="1"/>
    <row r="545" s="566" customFormat="1"/>
    <row r="546" s="566" customFormat="1"/>
    <row r="547" s="566" customFormat="1"/>
    <row r="548" s="566" customFormat="1"/>
    <row r="549" s="566" customFormat="1"/>
    <row r="550" s="566" customFormat="1"/>
    <row r="551" s="566" customFormat="1"/>
    <row r="552" s="566" customFormat="1"/>
    <row r="553" s="566" customFormat="1"/>
    <row r="554" s="566" customFormat="1"/>
    <row r="555" s="566" customFormat="1"/>
    <row r="556" s="566" customFormat="1"/>
    <row r="557" s="566" customFormat="1"/>
    <row r="558" s="566" customFormat="1"/>
    <row r="559" s="566" customFormat="1"/>
    <row r="560" s="566" customFormat="1"/>
    <row r="561" s="566" customFormat="1"/>
    <row r="562" s="566" customFormat="1"/>
    <row r="563" s="566" customFormat="1"/>
    <row r="564" s="566" customFormat="1"/>
    <row r="565" s="566" customFormat="1"/>
    <row r="566" s="566" customFormat="1"/>
    <row r="567" s="566" customFormat="1"/>
    <row r="568" s="566" customFormat="1"/>
    <row r="569" s="566" customFormat="1"/>
    <row r="570" s="566" customFormat="1"/>
    <row r="571" s="566" customFormat="1"/>
    <row r="572" s="566" customFormat="1"/>
    <row r="573" s="566" customFormat="1"/>
    <row r="574" s="566" customFormat="1"/>
    <row r="575" s="566" customFormat="1"/>
    <row r="576" s="566" customFormat="1"/>
    <row r="577" s="566" customFormat="1"/>
    <row r="578" s="566" customFormat="1"/>
    <row r="579" s="566" customFormat="1"/>
    <row r="580" s="566" customFormat="1"/>
    <row r="581" s="566" customFormat="1"/>
    <row r="582" s="566" customFormat="1"/>
    <row r="583" s="566" customFormat="1"/>
    <row r="584" s="566" customFormat="1"/>
    <row r="585" s="566" customFormat="1"/>
    <row r="586" s="566" customFormat="1"/>
    <row r="587" s="566" customFormat="1"/>
    <row r="588" s="566" customFormat="1"/>
    <row r="589" s="566" customFormat="1"/>
    <row r="590" s="566" customFormat="1"/>
    <row r="591" s="566" customFormat="1"/>
    <row r="592" s="566" customFormat="1"/>
    <row r="593" s="566" customFormat="1"/>
    <row r="594" s="566" customFormat="1"/>
    <row r="595" s="566" customFormat="1"/>
    <row r="596" s="566" customFormat="1"/>
    <row r="597" s="566" customFormat="1"/>
    <row r="598" s="566" customFormat="1"/>
    <row r="599" s="566" customFormat="1"/>
    <row r="600" s="566" customFormat="1"/>
    <row r="601" s="566"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7" zoomScaleNormal="100" workbookViewId="0">
      <selection activeCell="A7" sqref="A7:G7"/>
    </sheetView>
  </sheetViews>
  <sheetFormatPr defaultColWidth="8.85546875" defaultRowHeight="12"/>
  <cols>
    <col min="1" max="1" width="6.140625" style="340" customWidth="1"/>
    <col min="2" max="4" width="16.7109375" style="340" customWidth="1"/>
    <col min="5" max="7" width="17.7109375" style="340" customWidth="1"/>
    <col min="8" max="16384" width="8.85546875" style="340"/>
  </cols>
  <sheetData>
    <row r="1" spans="1:7" ht="15" customHeight="1">
      <c r="A1" s="1532"/>
      <c r="B1" s="1532"/>
      <c r="C1" s="1532"/>
      <c r="D1" s="1532"/>
      <c r="E1" s="1532"/>
      <c r="F1" s="1532"/>
      <c r="G1" s="1532"/>
    </row>
    <row r="2" spans="1:7" ht="26.45" customHeight="1">
      <c r="A2" s="1564" t="s">
        <v>3571</v>
      </c>
      <c r="B2" s="1564"/>
      <c r="C2" s="1564"/>
      <c r="D2" s="1564"/>
      <c r="E2" s="1564"/>
      <c r="F2" s="1564"/>
      <c r="G2" s="1564"/>
    </row>
    <row r="3" spans="1:7" ht="15" customHeight="1">
      <c r="A3" s="1565" t="s">
        <v>3572</v>
      </c>
      <c r="B3" s="1565"/>
      <c r="C3" s="1565"/>
      <c r="D3" s="1565"/>
      <c r="E3" s="1565"/>
      <c r="F3" s="1565"/>
      <c r="G3" s="1565"/>
    </row>
    <row r="4" spans="1:7" ht="15" customHeight="1">
      <c r="A4" s="1565" t="s">
        <v>3663</v>
      </c>
      <c r="B4" s="1565"/>
      <c r="C4" s="1565"/>
      <c r="D4" s="1565"/>
      <c r="E4" s="1565"/>
      <c r="F4" s="1565"/>
      <c r="G4" s="1565"/>
    </row>
    <row r="5" spans="1:7" ht="15" customHeight="1">
      <c r="A5" s="1566" t="s">
        <v>3573</v>
      </c>
      <c r="B5" s="1566"/>
      <c r="C5" s="1566"/>
      <c r="D5" s="1566"/>
      <c r="E5" s="1566"/>
      <c r="F5" s="1566"/>
      <c r="G5" s="1566"/>
    </row>
    <row r="6" spans="1:7" ht="15" customHeight="1" thickBot="1">
      <c r="A6" s="1566"/>
      <c r="B6" s="1566"/>
      <c r="C6" s="1566"/>
      <c r="D6" s="1566"/>
      <c r="E6" s="1566"/>
      <c r="F6" s="1566"/>
      <c r="G6" s="1566"/>
    </row>
    <row r="7" spans="1:7" ht="15" customHeight="1">
      <c r="A7" s="1572" t="s">
        <v>3959</v>
      </c>
      <c r="B7" s="1573"/>
      <c r="C7" s="1573"/>
      <c r="D7" s="1573"/>
      <c r="E7" s="927"/>
      <c r="F7" s="927"/>
      <c r="G7" s="1574"/>
    </row>
    <row r="8" spans="1:7" ht="18" customHeight="1">
      <c r="A8" s="1569" t="s">
        <v>169</v>
      </c>
      <c r="B8" s="1570"/>
      <c r="C8" s="1570"/>
      <c r="D8" s="1570"/>
      <c r="E8" s="1570"/>
      <c r="F8" s="1570"/>
      <c r="G8" s="1571"/>
    </row>
    <row r="9" spans="1:7" ht="15" customHeight="1">
      <c r="A9" s="1567" t="s">
        <v>3574</v>
      </c>
      <c r="B9" s="1521"/>
      <c r="C9" s="1521"/>
      <c r="D9" s="1521"/>
      <c r="E9" s="1521"/>
      <c r="F9" s="1521"/>
      <c r="G9" s="1568"/>
    </row>
    <row r="10" spans="1:7" ht="18" customHeight="1">
      <c r="A10" s="1584"/>
      <c r="B10" s="1585"/>
      <c r="C10" s="1585"/>
      <c r="D10" s="1585"/>
      <c r="E10" s="1585"/>
      <c r="F10" s="1585"/>
      <c r="G10" s="1586"/>
    </row>
    <row r="11" spans="1:7" ht="15" customHeight="1">
      <c r="A11" s="1567" t="s">
        <v>3575</v>
      </c>
      <c r="B11" s="1521"/>
      <c r="C11" s="1521"/>
      <c r="D11" s="1521"/>
      <c r="E11" s="1521"/>
      <c r="F11" s="1521"/>
      <c r="G11" s="1568"/>
    </row>
    <row r="12" spans="1:7" ht="18" customHeight="1">
      <c r="A12" s="1584"/>
      <c r="B12" s="1585"/>
      <c r="C12" s="1585"/>
      <c r="D12" s="1585"/>
      <c r="E12" s="1585"/>
      <c r="F12" s="1585"/>
      <c r="G12" s="1586"/>
    </row>
    <row r="13" spans="1:7" ht="5.0999999999999996" customHeight="1" thickBot="1">
      <c r="A13" s="1587"/>
      <c r="B13" s="1588"/>
      <c r="C13" s="1588"/>
      <c r="D13" s="1337"/>
      <c r="E13" s="1337"/>
      <c r="F13" s="1337"/>
      <c r="G13" s="1589"/>
    </row>
    <row r="14" spans="1:7" ht="5.0999999999999996" customHeight="1">
      <c r="A14" s="1539"/>
      <c r="B14" s="1539"/>
      <c r="C14" s="1539"/>
      <c r="D14" s="1539"/>
      <c r="E14" s="1539"/>
      <c r="F14" s="1539"/>
      <c r="G14" s="1539"/>
    </row>
    <row r="15" spans="1:7" ht="18" customHeight="1">
      <c r="A15" s="1556" t="s">
        <v>3664</v>
      </c>
      <c r="B15" s="1556"/>
      <c r="C15" s="862"/>
      <c r="D15" s="862"/>
      <c r="E15" s="862"/>
      <c r="F15" s="397">
        <f>+'DAP1'!F24</f>
        <v>2024</v>
      </c>
      <c r="G15" s="389" t="s">
        <v>3665</v>
      </c>
    </row>
    <row r="16" spans="1:7" ht="5.0999999999999996" customHeight="1" thickBot="1">
      <c r="A16" s="1547"/>
      <c r="B16" s="1547"/>
      <c r="C16" s="1548"/>
      <c r="D16" s="1548"/>
      <c r="E16" s="1548"/>
      <c r="F16" s="1548"/>
      <c r="G16" s="1548"/>
    </row>
    <row r="17" spans="1:11" ht="15" customHeight="1">
      <c r="A17" s="1572" t="s">
        <v>93</v>
      </c>
      <c r="B17" s="1573"/>
      <c r="C17" s="927"/>
      <c r="D17" s="927"/>
      <c r="E17" s="927"/>
      <c r="F17" s="1579" t="s">
        <v>92</v>
      </c>
      <c r="G17" s="1580"/>
    </row>
    <row r="18" spans="1:11" ht="18" customHeight="1">
      <c r="A18" s="1575" t="str">
        <f>+IF(ISBLANK('DAP2'!C45)," ",IF(EXACT(MID('DAP2'!C45,1,1)," ")," ",+MID('DAP2'!C45,1,+FIND(" ",'DAP2'!C45))))</f>
        <v xml:space="preserve"> </v>
      </c>
      <c r="B18" s="1576"/>
      <c r="C18" s="1559"/>
      <c r="D18" s="1560"/>
      <c r="E18" s="370"/>
      <c r="F18" s="1577" t="str">
        <f>+IF(ISBLANK('DAP2'!C45)," ",IF(EXACT(MID('DAP2'!C45,1,1)," ")," ",+MID('DAP2'!C45,+FIND(" ",'DAP2'!C45)+1,20)))</f>
        <v xml:space="preserve"> </v>
      </c>
      <c r="G18" s="1578"/>
    </row>
    <row r="19" spans="1:11" ht="15" customHeight="1">
      <c r="A19" s="1557" t="s">
        <v>143</v>
      </c>
      <c r="B19" s="1582"/>
      <c r="C19" s="1558"/>
      <c r="D19" s="1558"/>
      <c r="E19" s="1521" t="s">
        <v>3576</v>
      </c>
      <c r="F19" s="1149"/>
      <c r="G19" s="1542"/>
    </row>
    <row r="20" spans="1:11" ht="18" customHeight="1">
      <c r="A20" s="1543" t="str">
        <f>+CONCATENATE('DAP2'!H45)</f>
        <v/>
      </c>
      <c r="B20" s="1544"/>
      <c r="C20" s="1581"/>
      <c r="D20" s="390"/>
      <c r="E20" s="1583" t="str">
        <f>+CONCATENATE(ZAKL_DATA!B16," ",ZAKL_DATA!B17,", ",ZAKL_DATA!B18)</f>
        <v xml:space="preserve"> , </v>
      </c>
      <c r="F20" s="1545"/>
      <c r="G20" s="1546"/>
    </row>
    <row r="21" spans="1:11" ht="15" customHeight="1">
      <c r="A21" s="1540"/>
      <c r="B21" s="1541"/>
      <c r="C21" s="1149"/>
      <c r="D21" s="1149"/>
      <c r="E21" s="1149"/>
      <c r="F21" s="1149"/>
      <c r="G21" s="1542"/>
    </row>
    <row r="22" spans="1:11" ht="18" customHeight="1">
      <c r="A22" s="1543"/>
      <c r="B22" s="1544"/>
      <c r="C22" s="1544"/>
      <c r="D22" s="1545"/>
      <c r="E22" s="1545"/>
      <c r="F22" s="1545"/>
      <c r="G22" s="1546"/>
    </row>
    <row r="23" spans="1:11" ht="15" customHeight="1">
      <c r="A23" s="1557"/>
      <c r="B23" s="1558"/>
      <c r="C23" s="1558"/>
      <c r="D23" s="1558"/>
      <c r="E23" s="1558"/>
      <c r="F23" s="1558"/>
      <c r="G23" s="398" t="s">
        <v>43</v>
      </c>
    </row>
    <row r="24" spans="1:11" ht="18" customHeight="1">
      <c r="A24" s="1543"/>
      <c r="B24" s="1544"/>
      <c r="C24" s="1559"/>
      <c r="D24" s="1559"/>
      <c r="E24" s="1560"/>
      <c r="F24" s="369"/>
      <c r="G24" s="396" t="str">
        <f>+CONCATENATE(ZAKL_DATA!B19)</f>
        <v/>
      </c>
    </row>
    <row r="25" spans="1:11" ht="9" customHeight="1" thickBot="1">
      <c r="A25" s="1561"/>
      <c r="B25" s="1562"/>
      <c r="C25" s="1562"/>
      <c r="D25" s="1562"/>
      <c r="E25" s="1240"/>
      <c r="F25" s="1240"/>
      <c r="G25" s="1563"/>
    </row>
    <row r="26" spans="1:11" ht="10.9" customHeight="1">
      <c r="A26" s="1532"/>
      <c r="B26" s="1532"/>
      <c r="C26" s="1532"/>
      <c r="D26" s="1532"/>
      <c r="E26" s="1532"/>
      <c r="F26" s="1532"/>
      <c r="G26" s="1532"/>
    </row>
    <row r="27" spans="1:11" ht="15" customHeight="1">
      <c r="A27" s="399" t="s">
        <v>3666</v>
      </c>
      <c r="B27" s="397">
        <f>+F15</f>
        <v>2024</v>
      </c>
      <c r="C27" s="391" t="s">
        <v>3669</v>
      </c>
      <c r="D27" s="1556" t="s">
        <v>3667</v>
      </c>
      <c r="E27" s="802"/>
      <c r="F27" s="802"/>
      <c r="G27" s="802"/>
    </row>
    <row r="28" spans="1:11" ht="15" customHeight="1" thickBot="1">
      <c r="A28" s="1547" t="s">
        <v>3668</v>
      </c>
      <c r="B28" s="1547"/>
      <c r="C28" s="1548"/>
      <c r="D28" s="1548"/>
      <c r="E28" s="1548"/>
      <c r="F28" s="1548"/>
      <c r="G28" s="1548"/>
      <c r="H28" s="341"/>
      <c r="I28" s="341"/>
      <c r="J28" s="341"/>
      <c r="K28" s="341"/>
    </row>
    <row r="29" spans="1:11" ht="25.9" customHeight="1">
      <c r="A29" s="342"/>
      <c r="B29" s="343" t="s">
        <v>93</v>
      </c>
      <c r="C29" s="343" t="s">
        <v>92</v>
      </c>
      <c r="D29" s="343" t="s">
        <v>143</v>
      </c>
      <c r="E29" s="371" t="s">
        <v>3464</v>
      </c>
      <c r="F29" s="371" t="s">
        <v>3465</v>
      </c>
      <c r="G29" s="344" t="s">
        <v>3670</v>
      </c>
      <c r="H29" s="345"/>
    </row>
    <row r="30" spans="1:11"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11"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11"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32"/>
      <c r="B37" s="1532"/>
      <c r="C37" s="1532"/>
      <c r="D37" s="1532"/>
      <c r="E37" s="1532"/>
      <c r="F37" s="1532"/>
      <c r="G37" s="1532"/>
    </row>
    <row r="38" spans="1:7" ht="15" customHeight="1">
      <c r="A38" s="1551" t="s">
        <v>3577</v>
      </c>
      <c r="B38" s="1551"/>
      <c r="C38" s="1551"/>
      <c r="D38" s="1551"/>
      <c r="E38" s="1551"/>
      <c r="F38" s="1551"/>
      <c r="G38" s="1551"/>
    </row>
    <row r="39" spans="1:7" ht="15" customHeight="1">
      <c r="A39" s="1520" t="s">
        <v>3961</v>
      </c>
      <c r="B39" s="1149"/>
      <c r="C39" s="1552"/>
      <c r="D39" s="1553"/>
      <c r="E39" s="353" t="s">
        <v>3578</v>
      </c>
      <c r="F39" s="1552"/>
      <c r="G39" s="1553"/>
    </row>
    <row r="40" spans="1:7" ht="15" customHeight="1">
      <c r="A40" s="1539"/>
      <c r="B40" s="1539"/>
      <c r="C40" s="1539"/>
      <c r="D40" s="1539"/>
      <c r="E40" s="1539"/>
      <c r="F40" s="1539"/>
      <c r="G40" s="1539"/>
    </row>
    <row r="41" spans="1:7" ht="15" customHeight="1">
      <c r="A41" s="1521"/>
      <c r="B41" s="1521"/>
      <c r="C41" s="1521"/>
      <c r="D41" s="1521"/>
      <c r="E41" s="353" t="s">
        <v>3673</v>
      </c>
      <c r="F41" s="1554"/>
      <c r="G41" s="1555"/>
    </row>
    <row r="42" spans="1:7" ht="15" customHeight="1">
      <c r="A42" s="723"/>
      <c r="B42" s="723"/>
      <c r="C42" s="723"/>
      <c r="D42" s="723"/>
      <c r="E42" s="1539"/>
      <c r="F42" s="1539"/>
      <c r="G42" s="1539"/>
    </row>
    <row r="43" spans="1:7" ht="15" customHeight="1">
      <c r="A43" s="723"/>
      <c r="B43" s="723"/>
      <c r="C43" s="723"/>
      <c r="D43" s="723"/>
      <c r="E43" s="353" t="s">
        <v>3579</v>
      </c>
      <c r="F43" s="1549">
        <f ca="1">TODAY()</f>
        <v>45705</v>
      </c>
      <c r="G43" s="1550"/>
    </row>
    <row r="44" spans="1:7" ht="15" customHeight="1">
      <c r="A44" s="723"/>
      <c r="B44" s="723"/>
      <c r="C44" s="723"/>
      <c r="D44" s="723"/>
      <c r="E44" s="353"/>
      <c r="F44" s="354"/>
      <c r="G44" s="354"/>
    </row>
    <row r="45" spans="1:7" ht="15" customHeight="1">
      <c r="A45" s="723"/>
      <c r="B45" s="723"/>
      <c r="C45" s="723"/>
      <c r="D45" s="723"/>
      <c r="E45" s="1533" t="s">
        <v>3580</v>
      </c>
      <c r="F45" s="1534"/>
      <c r="G45" s="1534"/>
    </row>
    <row r="46" spans="1:7" ht="15" customHeight="1">
      <c r="A46" s="723"/>
      <c r="B46" s="723"/>
      <c r="C46" s="723"/>
      <c r="D46" s="723"/>
      <c r="E46" s="1522"/>
      <c r="F46" s="1523"/>
      <c r="G46" s="1524"/>
    </row>
    <row r="47" spans="1:7" ht="15" customHeight="1">
      <c r="A47" s="723"/>
      <c r="B47" s="723"/>
      <c r="C47" s="723"/>
      <c r="D47" s="723"/>
      <c r="E47" s="1525"/>
      <c r="F47" s="1526"/>
      <c r="G47" s="1527"/>
    </row>
    <row r="48" spans="1:7" ht="12" customHeight="1">
      <c r="A48" s="723"/>
      <c r="B48" s="723"/>
      <c r="C48" s="723"/>
      <c r="D48" s="723"/>
      <c r="E48" s="1525"/>
      <c r="F48" s="1526"/>
      <c r="G48" s="1527"/>
    </row>
    <row r="49" spans="1:12" ht="12" customHeight="1">
      <c r="A49" s="723"/>
      <c r="B49" s="723"/>
      <c r="C49" s="723"/>
      <c r="D49" s="723"/>
      <c r="E49" s="1528"/>
      <c r="F49" s="1529"/>
      <c r="G49" s="1530"/>
    </row>
    <row r="50" spans="1:12" ht="12" customHeight="1">
      <c r="A50" s="723"/>
      <c r="B50" s="723"/>
      <c r="C50" s="723"/>
      <c r="D50" s="723"/>
      <c r="E50" s="1531"/>
      <c r="F50" s="1531"/>
      <c r="G50" s="1531"/>
    </row>
    <row r="51" spans="1:12">
      <c r="A51" s="1532"/>
      <c r="B51" s="1532"/>
      <c r="C51" s="1532"/>
      <c r="D51" s="1532"/>
      <c r="E51" s="1532"/>
      <c r="F51" s="1532"/>
      <c r="G51" s="1532"/>
    </row>
    <row r="52" spans="1:12">
      <c r="A52" s="1537" t="s">
        <v>3962</v>
      </c>
      <c r="B52" s="1537"/>
      <c r="C52" s="1537"/>
      <c r="D52" s="1537"/>
      <c r="E52" s="1537"/>
      <c r="F52" s="1537"/>
      <c r="G52" s="1537"/>
    </row>
    <row r="53" spans="1:12">
      <c r="A53" s="1532"/>
      <c r="B53" s="1532"/>
      <c r="C53" s="1532"/>
      <c r="D53" s="1532"/>
      <c r="E53" s="1532"/>
      <c r="F53" s="1532"/>
      <c r="G53" s="1532"/>
    </row>
    <row r="54" spans="1:12">
      <c r="A54" s="1538"/>
      <c r="B54" s="1538"/>
      <c r="C54" s="1538"/>
      <c r="D54" s="1538"/>
      <c r="E54" s="1538"/>
      <c r="F54" s="1538"/>
      <c r="G54" s="1538"/>
    </row>
    <row r="55" spans="1:12" ht="15.75">
      <c r="A55" s="1535" t="s">
        <v>3963</v>
      </c>
      <c r="B55" s="1535"/>
      <c r="C55" s="1535"/>
      <c r="D55" s="1535"/>
      <c r="E55" s="1535"/>
      <c r="F55" s="1535"/>
      <c r="G55" s="1535"/>
      <c r="H55" s="355"/>
      <c r="I55" s="355"/>
      <c r="J55" s="355"/>
      <c r="K55" s="355"/>
      <c r="L55" s="355"/>
    </row>
    <row r="56" spans="1:12" ht="66.75" customHeight="1">
      <c r="A56" s="1536" t="s">
        <v>3674</v>
      </c>
      <c r="B56" s="1536"/>
      <c r="C56" s="1536"/>
      <c r="D56" s="1536"/>
      <c r="E56" s="1536"/>
      <c r="F56" s="1536"/>
      <c r="G56" s="1536"/>
      <c r="H56" s="356"/>
      <c r="I56" s="356"/>
      <c r="J56" s="356"/>
      <c r="K56" s="356"/>
      <c r="L56" s="356"/>
    </row>
    <row r="57" spans="1:12">
      <c r="A57" s="1536"/>
      <c r="B57" s="1536"/>
      <c r="C57" s="1536"/>
      <c r="D57" s="1536"/>
      <c r="E57" s="1536"/>
      <c r="F57" s="1536"/>
      <c r="G57" s="1536"/>
    </row>
    <row r="58" spans="1:12">
      <c r="A58" s="1518" t="s">
        <v>3964</v>
      </c>
      <c r="B58" s="1519"/>
      <c r="C58" s="1519"/>
      <c r="D58" s="1519"/>
      <c r="E58" s="1519"/>
      <c r="F58" s="1519"/>
      <c r="G58" s="1519"/>
    </row>
    <row r="59" spans="1:12">
      <c r="A59" s="1519"/>
      <c r="B59" s="1519"/>
      <c r="C59" s="1519"/>
      <c r="D59" s="1519"/>
      <c r="E59" s="1519"/>
      <c r="F59" s="1519"/>
      <c r="G59" s="1519"/>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57" customWidth="1"/>
    <col min="2" max="2" width="17.28515625" style="357" customWidth="1"/>
    <col min="3" max="3" width="17.85546875" style="357" customWidth="1"/>
    <col min="4" max="4" width="16.28515625" style="357" customWidth="1"/>
    <col min="5" max="5" width="21.5703125" style="357" customWidth="1"/>
    <col min="6" max="6" width="16.7109375" style="357" customWidth="1"/>
    <col min="7" max="16384" width="8.85546875" style="357"/>
  </cols>
  <sheetData>
    <row r="1" spans="1:6" ht="18" customHeight="1">
      <c r="A1" s="1591"/>
      <c r="B1" s="1591"/>
      <c r="C1" s="1591"/>
      <c r="D1" s="1591"/>
      <c r="E1" s="1591"/>
    </row>
    <row r="2" spans="1:6" ht="27.6" customHeight="1">
      <c r="A2" s="1564" t="s">
        <v>3582</v>
      </c>
      <c r="B2" s="1564"/>
      <c r="C2" s="1564"/>
      <c r="D2" s="1564"/>
      <c r="E2" s="1564"/>
      <c r="F2" s="358"/>
    </row>
    <row r="3" spans="1:6" ht="18" customHeight="1">
      <c r="A3" s="1591"/>
      <c r="B3" s="1591"/>
      <c r="C3" s="1591"/>
      <c r="D3" s="1591"/>
      <c r="E3" s="1591"/>
    </row>
    <row r="4" spans="1:6" ht="18" customHeight="1">
      <c r="A4" s="1591"/>
      <c r="B4" s="1591"/>
      <c r="C4" s="1591"/>
      <c r="D4" s="1591"/>
      <c r="E4" s="1591"/>
    </row>
    <row r="5" spans="1:6" ht="18" customHeight="1">
      <c r="A5" s="359" t="s">
        <v>3583</v>
      </c>
      <c r="B5" s="1590" t="str">
        <f>+CONCATENATE('DAP2'!C45)</f>
        <v/>
      </c>
      <c r="C5" s="1590"/>
      <c r="D5" s="359" t="s">
        <v>37</v>
      </c>
      <c r="E5" s="557" t="str">
        <f>+CONCATENATE('DAP2'!H45)</f>
        <v/>
      </c>
    </row>
    <row r="6" spans="1:6" ht="18" customHeight="1">
      <c r="A6" s="1539"/>
      <c r="B6" s="1539"/>
      <c r="C6" s="1539"/>
      <c r="D6" s="1539"/>
      <c r="E6" s="1539"/>
    </row>
    <row r="7" spans="1:6" ht="18" customHeight="1">
      <c r="A7" s="359" t="s">
        <v>3584</v>
      </c>
      <c r="B7" s="1590" t="str">
        <f>+CONCATENATE(ZAKL_DATA!B16," ",ZAKL_DATA!B17,", ",ZAKL_DATA!B18,", PSČ ",ZAKL_DATA!B19)</f>
        <v xml:space="preserve"> , , PSČ </v>
      </c>
      <c r="C7" s="1590"/>
      <c r="D7" s="1590"/>
      <c r="E7" s="1590"/>
    </row>
    <row r="8" spans="1:6" ht="18" customHeight="1">
      <c r="A8" s="359"/>
      <c r="B8" s="359"/>
      <c r="C8" s="359"/>
      <c r="D8" s="359"/>
      <c r="E8" s="359"/>
    </row>
    <row r="9" spans="1:6" ht="18" customHeight="1">
      <c r="A9" s="1592" t="s">
        <v>3956</v>
      </c>
      <c r="B9" s="1592"/>
      <c r="C9" s="1592"/>
      <c r="D9" s="1592"/>
      <c r="E9" s="1592"/>
    </row>
    <row r="10" spans="1:6" ht="18" customHeight="1">
      <c r="A10" s="353"/>
      <c r="B10" s="360" t="s">
        <v>92</v>
      </c>
      <c r="C10" s="360" t="s">
        <v>93</v>
      </c>
      <c r="D10" s="360" t="s">
        <v>143</v>
      </c>
      <c r="E10" s="361"/>
    </row>
    <row r="11" spans="1:6" ht="18" customHeight="1">
      <c r="A11" s="353" t="s">
        <v>131</v>
      </c>
      <c r="B11" s="362" t="str">
        <f>+Potvr_ZAM!C30</f>
        <v xml:space="preserve"> </v>
      </c>
      <c r="C11" s="362" t="str">
        <f>+Potvr_ZAM!B30</f>
        <v xml:space="preserve"> </v>
      </c>
      <c r="D11" s="362" t="str">
        <f>+CONCATENATE(Potvr_ZAM!D30)</f>
        <v/>
      </c>
      <c r="E11" s="363"/>
    </row>
    <row r="12" spans="1:6" ht="18" customHeight="1">
      <c r="A12" s="353" t="s">
        <v>132</v>
      </c>
      <c r="B12" s="362" t="str">
        <f>+Potvr_ZAM!C31</f>
        <v xml:space="preserve"> </v>
      </c>
      <c r="C12" s="362" t="str">
        <f>+Potvr_ZAM!B31</f>
        <v xml:space="preserve"> </v>
      </c>
      <c r="D12" s="362" t="str">
        <f>+CONCATENATE(Potvr_ZAM!D31)</f>
        <v/>
      </c>
      <c r="E12" s="363"/>
    </row>
    <row r="13" spans="1:6" ht="18" customHeight="1">
      <c r="A13" s="353" t="s">
        <v>133</v>
      </c>
      <c r="B13" s="362" t="str">
        <f>+Potvr_ZAM!C32</f>
        <v xml:space="preserve"> </v>
      </c>
      <c r="C13" s="362" t="str">
        <f>+Potvr_ZAM!B32</f>
        <v xml:space="preserve"> </v>
      </c>
      <c r="D13" s="362" t="str">
        <f>+CONCATENATE(Potvr_ZAM!D32)</f>
        <v/>
      </c>
      <c r="E13" s="363"/>
    </row>
    <row r="14" spans="1:6" ht="18" customHeight="1">
      <c r="A14" s="353" t="s">
        <v>306</v>
      </c>
      <c r="B14" s="362" t="str">
        <f>+Potvr_ZAM!C33</f>
        <v xml:space="preserve"> </v>
      </c>
      <c r="C14" s="362" t="str">
        <f>+Potvr_ZAM!B33</f>
        <v xml:space="preserve"> </v>
      </c>
      <c r="D14" s="362" t="str">
        <f>+CONCATENATE(Potvr_ZAM!D33)</f>
        <v/>
      </c>
      <c r="E14" s="363"/>
    </row>
    <row r="15" spans="1:6" ht="18" customHeight="1">
      <c r="A15" s="353" t="s">
        <v>98</v>
      </c>
      <c r="B15" s="362" t="str">
        <f>+CONCATENATE(Potvr_ZAM!C34)</f>
        <v/>
      </c>
      <c r="C15" s="362" t="str">
        <f>+CONCATENATE(Potvr_ZAM!B34)</f>
        <v/>
      </c>
      <c r="D15" s="362" t="str">
        <f>+CONCATENATE(Potvr_ZAM!D34)</f>
        <v/>
      </c>
      <c r="E15" s="363"/>
    </row>
    <row r="16" spans="1:6"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39"/>
      <c r="B18" s="1539"/>
      <c r="C18" s="1539"/>
      <c r="D18" s="1539"/>
      <c r="E18" s="1539"/>
    </row>
    <row r="19" spans="1:5" ht="18" customHeight="1">
      <c r="A19" s="1539"/>
      <c r="B19" s="1539"/>
      <c r="C19" s="1539"/>
      <c r="D19" s="1539"/>
      <c r="E19" s="1539"/>
    </row>
    <row r="20" spans="1:5" ht="18" customHeight="1">
      <c r="A20" s="359" t="s">
        <v>3448</v>
      </c>
      <c r="B20" s="364">
        <f ca="1">TODAY()</f>
        <v>45705</v>
      </c>
      <c r="C20" s="1539"/>
      <c r="D20" s="1539"/>
      <c r="E20" s="1539"/>
    </row>
    <row r="21" spans="1:5" ht="18" customHeight="1">
      <c r="A21" s="1539"/>
      <c r="B21" s="1539"/>
      <c r="C21" s="1539"/>
      <c r="D21" s="1593"/>
      <c r="E21" s="1593"/>
    </row>
    <row r="22" spans="1:5" ht="18" customHeight="1">
      <c r="A22" s="1539"/>
      <c r="B22" s="1539"/>
      <c r="C22" s="1539"/>
      <c r="D22" s="1590"/>
      <c r="E22" s="1590"/>
    </row>
    <row r="23" spans="1:5" ht="18" customHeight="1">
      <c r="A23" s="1539"/>
      <c r="B23" s="1539"/>
      <c r="C23" s="1539"/>
      <c r="D23" s="1594" t="s">
        <v>3585</v>
      </c>
      <c r="E23" s="1594"/>
    </row>
    <row r="24" spans="1:5" ht="18" customHeight="1">
      <c r="A24" s="365"/>
      <c r="B24" s="365"/>
      <c r="C24" s="365"/>
      <c r="D24" s="365"/>
      <c r="E24" s="365"/>
    </row>
    <row r="25" spans="1:5">
      <c r="A25" s="365"/>
      <c r="B25" s="365"/>
      <c r="C25" s="365"/>
      <c r="D25" s="365"/>
      <c r="E25" s="365"/>
    </row>
    <row r="26" spans="1:5">
      <c r="A26" s="365"/>
      <c r="B26" s="365"/>
      <c r="C26" s="365"/>
      <c r="D26" s="365"/>
      <c r="E26" s="365"/>
    </row>
    <row r="27" spans="1:5">
      <c r="A27" s="365"/>
      <c r="B27" s="365"/>
      <c r="C27" s="365"/>
      <c r="D27" s="365"/>
      <c r="E27" s="365"/>
    </row>
    <row r="28" spans="1:5">
      <c r="A28" s="365"/>
      <c r="B28" s="365"/>
      <c r="C28" s="365"/>
      <c r="D28" s="365"/>
      <c r="E28" s="365"/>
    </row>
    <row r="29" spans="1:5">
      <c r="A29" s="365"/>
      <c r="B29" s="365"/>
      <c r="C29" s="365"/>
      <c r="D29" s="365"/>
      <c r="E29" s="365"/>
    </row>
    <row r="30" spans="1:5">
      <c r="A30" s="365"/>
      <c r="B30" s="365"/>
      <c r="C30" s="365"/>
      <c r="D30" s="365"/>
      <c r="E30" s="365"/>
    </row>
    <row r="31" spans="1:5">
      <c r="A31" s="365"/>
      <c r="B31" s="365"/>
      <c r="C31" s="365"/>
      <c r="D31" s="365"/>
      <c r="E31" s="365"/>
    </row>
    <row r="32" spans="1:5">
      <c r="A32" s="365"/>
      <c r="B32" s="365"/>
      <c r="C32" s="365"/>
      <c r="D32" s="365"/>
      <c r="E32" s="365"/>
    </row>
    <row r="33" spans="1:5">
      <c r="A33" s="365"/>
      <c r="B33" s="365"/>
      <c r="C33" s="365"/>
      <c r="D33" s="365"/>
      <c r="E33" s="365"/>
    </row>
    <row r="34" spans="1:5">
      <c r="A34" s="365"/>
      <c r="B34" s="365"/>
      <c r="C34" s="365"/>
      <c r="D34" s="365"/>
      <c r="E34" s="365"/>
    </row>
    <row r="35" spans="1:5">
      <c r="A35" s="365"/>
      <c r="B35" s="365"/>
      <c r="C35" s="365"/>
      <c r="D35" s="365"/>
      <c r="E35" s="365"/>
    </row>
    <row r="36" spans="1:5">
      <c r="A36" s="365"/>
      <c r="B36" s="365"/>
      <c r="C36" s="365"/>
      <c r="D36" s="365"/>
      <c r="E36" s="365"/>
    </row>
    <row r="37" spans="1:5">
      <c r="A37" s="365"/>
      <c r="B37" s="365"/>
      <c r="C37" s="365"/>
      <c r="D37" s="365"/>
      <c r="E37" s="365"/>
    </row>
    <row r="38" spans="1:5">
      <c r="A38" s="365"/>
      <c r="B38" s="365"/>
      <c r="C38" s="365"/>
      <c r="D38" s="365"/>
      <c r="E38" s="365"/>
    </row>
    <row r="39" spans="1:5">
      <c r="A39" s="365"/>
      <c r="B39" s="365"/>
      <c r="C39" s="365"/>
      <c r="D39" s="365"/>
      <c r="E39" s="365"/>
    </row>
    <row r="40" spans="1:5">
      <c r="A40" s="365"/>
      <c r="B40" s="365"/>
      <c r="C40" s="365"/>
      <c r="D40" s="365"/>
      <c r="E40" s="365"/>
    </row>
    <row r="41" spans="1:5">
      <c r="A41" s="365"/>
      <c r="B41" s="365"/>
      <c r="C41" s="365"/>
      <c r="D41" s="365"/>
      <c r="E41" s="365"/>
    </row>
    <row r="42" spans="1:5">
      <c r="A42" s="365"/>
      <c r="B42" s="365"/>
      <c r="C42" s="365"/>
      <c r="D42" s="365"/>
      <c r="E42" s="365"/>
    </row>
    <row r="43" spans="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2"/>
    <col min="34" max="34" width="9.140625" style="22" hidden="1" customWidth="1"/>
    <col min="35" max="47" width="3.28515625" style="22" hidden="1" customWidth="1"/>
    <col min="48" max="65" width="9.140625" style="22"/>
  </cols>
  <sheetData>
    <row r="1" spans="1:32" ht="18">
      <c r="A1" s="513"/>
      <c r="B1" s="730" t="s">
        <v>3982</v>
      </c>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7"/>
      <c r="AB1" s="1727"/>
      <c r="AC1" s="1727"/>
      <c r="AD1" s="1727"/>
      <c r="AE1" s="1727"/>
      <c r="AF1" s="514"/>
    </row>
    <row r="2" spans="1:32">
      <c r="A2" s="510"/>
      <c r="B2" s="1728" t="s">
        <v>234</v>
      </c>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7"/>
      <c r="AB2" s="1727"/>
      <c r="AC2" s="1727"/>
      <c r="AD2" s="1727"/>
      <c r="AE2" s="1727"/>
      <c r="AF2" s="514"/>
    </row>
    <row r="3" spans="1:32">
      <c r="A3" s="1726"/>
      <c r="B3" s="1726"/>
      <c r="C3" s="1726"/>
      <c r="D3" s="515"/>
      <c r="E3" s="1726"/>
      <c r="F3" s="1726"/>
      <c r="G3" s="1726"/>
      <c r="H3" s="1726"/>
      <c r="I3" s="1726"/>
      <c r="J3" s="515"/>
      <c r="K3" s="515" t="s">
        <v>318</v>
      </c>
      <c r="L3" s="515"/>
      <c r="M3" s="515"/>
      <c r="N3" s="515"/>
      <c r="O3" s="515"/>
      <c r="P3" s="515"/>
      <c r="Q3" s="515" t="s">
        <v>319</v>
      </c>
      <c r="R3" s="515"/>
      <c r="S3" s="1729"/>
      <c r="T3" s="1729"/>
      <c r="U3" s="1729"/>
      <c r="V3" s="1729"/>
      <c r="W3" s="1729"/>
      <c r="X3" s="515"/>
      <c r="Y3" s="515"/>
      <c r="Z3" s="515"/>
      <c r="AA3" s="1727"/>
      <c r="AB3" s="1727"/>
      <c r="AC3" s="1727"/>
      <c r="AD3" s="1727"/>
      <c r="AE3" s="1727"/>
      <c r="AF3" s="514"/>
    </row>
    <row r="4" spans="1:32" ht="12.95" customHeight="1">
      <c r="A4" s="1727"/>
      <c r="B4" s="1727"/>
      <c r="C4" s="1727"/>
      <c r="D4" s="1727"/>
      <c r="E4" s="1727"/>
      <c r="F4" s="1727"/>
      <c r="G4" s="1727"/>
      <c r="H4" s="1727"/>
      <c r="I4" s="1727"/>
      <c r="J4" s="1735"/>
      <c r="K4" s="258" t="s">
        <v>248</v>
      </c>
      <c r="L4" s="1736"/>
      <c r="M4" s="1737"/>
      <c r="N4" s="1737"/>
      <c r="O4" s="1737"/>
      <c r="P4" s="1738"/>
      <c r="Q4" s="258"/>
      <c r="R4" s="1739"/>
      <c r="S4" s="1740"/>
      <c r="T4" s="1740"/>
      <c r="U4" s="1740"/>
      <c r="V4" s="1740"/>
      <c r="W4" s="1740"/>
      <c r="X4" s="1740"/>
      <c r="Y4" s="1740"/>
      <c r="Z4" s="1740"/>
      <c r="AA4" s="1740"/>
      <c r="AB4" s="1740"/>
      <c r="AC4" s="1740"/>
      <c r="AD4" s="1740"/>
      <c r="AE4" s="1740"/>
      <c r="AF4" s="1740"/>
    </row>
    <row r="5" spans="1:32" ht="12.95" customHeight="1">
      <c r="A5" s="1741" t="s">
        <v>3983</v>
      </c>
      <c r="B5" s="1741"/>
      <c r="C5" s="1741"/>
      <c r="D5" s="1741"/>
      <c r="E5" s="1741"/>
      <c r="F5" s="1741"/>
      <c r="G5" s="1621"/>
      <c r="H5" s="1149"/>
      <c r="I5" s="1149"/>
      <c r="J5" s="1149"/>
      <c r="K5" s="1149"/>
      <c r="L5" s="1149"/>
      <c r="M5" s="1149"/>
      <c r="N5" s="1149"/>
      <c r="O5" s="1149"/>
      <c r="P5" s="1149"/>
      <c r="Q5" s="1149"/>
      <c r="R5" s="1149"/>
      <c r="S5" s="1149"/>
      <c r="T5" s="1149"/>
      <c r="U5" s="1742" t="s">
        <v>3568</v>
      </c>
      <c r="V5" s="1742"/>
      <c r="W5" s="1743"/>
      <c r="X5" s="1743"/>
      <c r="Y5" s="1743"/>
      <c r="Z5" s="1744"/>
      <c r="AA5" s="1744"/>
      <c r="AB5" s="1744"/>
      <c r="AC5" s="1744"/>
      <c r="AD5" s="1744"/>
      <c r="AE5" s="1744"/>
      <c r="AF5" s="1744"/>
    </row>
    <row r="6" spans="1:32" ht="18" customHeight="1">
      <c r="A6" s="1708" t="str">
        <f>CONCATENATE(+ZAKL_DATA!B21)</f>
        <v/>
      </c>
      <c r="B6" s="1745"/>
      <c r="C6" s="1745"/>
      <c r="D6" s="1745"/>
      <c r="E6" s="1745"/>
      <c r="F6" s="1746"/>
      <c r="G6" s="1149"/>
      <c r="H6" s="1149"/>
      <c r="I6" s="1149"/>
      <c r="J6" s="1149"/>
      <c r="K6" s="1149"/>
      <c r="L6" s="1149"/>
      <c r="M6" s="1149"/>
      <c r="N6" s="1149"/>
      <c r="O6" s="1149"/>
      <c r="P6" s="1149"/>
      <c r="Q6" s="1149"/>
      <c r="R6" s="1149"/>
      <c r="S6" s="1149"/>
      <c r="T6" s="1149"/>
      <c r="U6" s="1747" t="str">
        <f>+CONCATENATE(ZAKL_DATA!B11)</f>
        <v/>
      </c>
      <c r="V6" s="1748"/>
      <c r="W6" s="1749"/>
      <c r="X6" s="1749"/>
      <c r="Y6" s="1749"/>
      <c r="Z6" s="1750"/>
      <c r="AA6" s="1750"/>
      <c r="AB6" s="1750"/>
      <c r="AC6" s="1750"/>
      <c r="AD6" s="1750"/>
      <c r="AE6" s="1750"/>
      <c r="AF6" s="1751"/>
    </row>
    <row r="7" spans="1:32" ht="9.9499999999999993" customHeight="1">
      <c r="A7" s="1730"/>
      <c r="B7" s="771"/>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row>
    <row r="8" spans="1:32">
      <c r="A8" s="1670" t="s">
        <v>298</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2"/>
      <c r="AB8" s="1732"/>
      <c r="AC8" s="1732"/>
      <c r="AD8" s="1732"/>
      <c r="AE8" s="1732"/>
      <c r="AF8" s="1733"/>
    </row>
    <row r="9" spans="1:32" ht="11.1" customHeight="1">
      <c r="A9" s="1700" t="s">
        <v>156</v>
      </c>
      <c r="B9" s="1621"/>
      <c r="C9" s="1621"/>
      <c r="D9" s="1621"/>
      <c r="E9" s="1621"/>
      <c r="F9" s="1621"/>
      <c r="G9" s="516"/>
      <c r="H9" s="1621" t="s">
        <v>157</v>
      </c>
      <c r="I9" s="1621"/>
      <c r="J9" s="1621"/>
      <c r="K9" s="516"/>
      <c r="L9" s="516"/>
      <c r="M9" s="516"/>
      <c r="N9" s="516"/>
      <c r="O9" s="516"/>
      <c r="P9" s="516"/>
      <c r="Q9" s="1734" t="s">
        <v>158</v>
      </c>
      <c r="R9" s="1603"/>
      <c r="S9" s="1603"/>
      <c r="T9" s="1603"/>
      <c r="U9" s="1603"/>
      <c r="V9" s="1603"/>
      <c r="W9" s="1603"/>
      <c r="X9" s="516"/>
      <c r="Y9" s="1717" t="s">
        <v>3759</v>
      </c>
      <c r="Z9" s="1718"/>
      <c r="AA9" s="1718"/>
      <c r="AB9" s="1718"/>
      <c r="AC9" s="1718"/>
      <c r="AD9" s="1718"/>
      <c r="AE9" s="1718"/>
      <c r="AF9" s="1719"/>
    </row>
    <row r="10" spans="1:32" ht="18" customHeight="1">
      <c r="A10" s="1720">
        <f>+'DAP1'!B28</f>
        <v>0</v>
      </c>
      <c r="B10" s="1721"/>
      <c r="C10" s="1721"/>
      <c r="D10" s="1721"/>
      <c r="E10" s="1721"/>
      <c r="F10" s="1672"/>
      <c r="G10" s="366"/>
      <c r="H10" s="1720">
        <f>+'DAP1'!J28</f>
        <v>0</v>
      </c>
      <c r="I10" s="1671"/>
      <c r="J10" s="1671"/>
      <c r="K10" s="1722"/>
      <c r="L10" s="1722"/>
      <c r="M10" s="1722"/>
      <c r="N10" s="1603"/>
      <c r="O10" s="951"/>
      <c r="P10" s="517"/>
      <c r="Q10" s="1723" t="str">
        <f>+CONCATENATE(+ZAKL_DATA!B7)</f>
        <v/>
      </c>
      <c r="R10" s="1649"/>
      <c r="S10" s="1649"/>
      <c r="T10" s="1649"/>
      <c r="U10" s="1649"/>
      <c r="V10" s="1649"/>
      <c r="W10" s="742"/>
      <c r="X10" s="517"/>
      <c r="Y10" s="1724" t="str">
        <f>+'DAP1'!A9</f>
        <v/>
      </c>
      <c r="Z10" s="1603"/>
      <c r="AA10" s="1603"/>
      <c r="AB10" s="1603"/>
      <c r="AC10" s="1603"/>
      <c r="AD10" s="1603"/>
      <c r="AE10" s="1603"/>
      <c r="AF10" s="951"/>
    </row>
    <row r="11" spans="1:32" ht="11.1" customHeight="1">
      <c r="A11" s="1714" t="s">
        <v>3760</v>
      </c>
      <c r="B11" s="1603"/>
      <c r="C11" s="516"/>
      <c r="D11" s="1715" t="s">
        <v>3731</v>
      </c>
      <c r="E11" s="1668"/>
      <c r="F11" s="1668"/>
      <c r="G11" s="1668"/>
      <c r="H11" s="1668"/>
      <c r="I11" s="1668"/>
      <c r="J11" s="1668"/>
      <c r="K11" s="1668"/>
      <c r="L11" s="1668"/>
      <c r="M11" s="1668"/>
      <c r="N11" s="1668"/>
      <c r="O11" s="516"/>
      <c r="P11" s="1725" t="s">
        <v>3732</v>
      </c>
      <c r="Q11" s="1668"/>
      <c r="R11" s="1668"/>
      <c r="S11" s="1668"/>
      <c r="T11" s="1668"/>
      <c r="U11" s="516"/>
      <c r="V11" s="1715" t="s">
        <v>3733</v>
      </c>
      <c r="W11" s="1668"/>
      <c r="X11" s="1668"/>
      <c r="Y11" s="1668"/>
      <c r="Z11" s="1668"/>
      <c r="AA11" s="1668"/>
      <c r="AB11" s="1668"/>
      <c r="AC11" s="1668"/>
      <c r="AD11" s="1668"/>
      <c r="AE11" s="1668"/>
      <c r="AF11" s="1669"/>
    </row>
    <row r="12" spans="1:32" ht="18" customHeight="1">
      <c r="A12" s="1712">
        <f>+ZAKL_DATA!B8</f>
        <v>0</v>
      </c>
      <c r="B12" s="1713"/>
      <c r="C12" s="366"/>
      <c r="D12" s="1705">
        <f>+'DAP1'!G31</f>
        <v>0</v>
      </c>
      <c r="E12" s="1706"/>
      <c r="F12" s="1706"/>
      <c r="G12" s="1706"/>
      <c r="H12" s="1706"/>
      <c r="I12" s="1706"/>
      <c r="J12" s="1706"/>
      <c r="K12" s="1706"/>
      <c r="L12" s="1706"/>
      <c r="M12" s="1706"/>
      <c r="N12" s="1707"/>
      <c r="O12" s="366"/>
      <c r="P12" s="1704">
        <f>+'DAP1'!L31</f>
        <v>0</v>
      </c>
      <c r="Q12" s="1603"/>
      <c r="R12" s="1603"/>
      <c r="S12" s="1603"/>
      <c r="T12" s="951"/>
      <c r="U12" s="518"/>
      <c r="V12" s="1705">
        <f>+'DAP1'!B31</f>
        <v>0</v>
      </c>
      <c r="W12" s="1706"/>
      <c r="X12" s="1706"/>
      <c r="Y12" s="1706"/>
      <c r="Z12" s="1706"/>
      <c r="AA12" s="1706"/>
      <c r="AB12" s="1706"/>
      <c r="AC12" s="1706"/>
      <c r="AD12" s="1706"/>
      <c r="AE12" s="1706"/>
      <c r="AF12" s="1707"/>
    </row>
    <row r="13" spans="1:32" ht="11.1" customHeight="1">
      <c r="A13" s="1714" t="s">
        <v>3734</v>
      </c>
      <c r="B13" s="1603"/>
      <c r="C13" s="516"/>
      <c r="D13" s="1715" t="s">
        <v>3735</v>
      </c>
      <c r="E13" s="1668"/>
      <c r="F13" s="1668"/>
      <c r="G13" s="1668"/>
      <c r="H13" s="1668"/>
      <c r="I13" s="1668"/>
      <c r="J13" s="1668"/>
      <c r="K13" s="1668"/>
      <c r="L13" s="1668"/>
      <c r="M13" s="1668"/>
      <c r="N13" s="1668"/>
      <c r="O13" s="516"/>
      <c r="P13" s="1716" t="s">
        <v>3761</v>
      </c>
      <c r="Q13" s="1558"/>
      <c r="R13" s="1558"/>
      <c r="S13" s="1558"/>
      <c r="T13" s="1558"/>
      <c r="U13" s="1149"/>
      <c r="V13" s="1558"/>
      <c r="W13" s="1558"/>
      <c r="X13" s="516"/>
      <c r="Y13" s="1717" t="s">
        <v>3762</v>
      </c>
      <c r="Z13" s="1718"/>
      <c r="AA13" s="1718"/>
      <c r="AB13" s="1718"/>
      <c r="AC13" s="1718"/>
      <c r="AD13" s="1718"/>
      <c r="AE13" s="1718"/>
      <c r="AF13" s="1719"/>
    </row>
    <row r="14" spans="1:32" ht="18" customHeight="1">
      <c r="A14" s="1704">
        <f>+'DAP1'!B32</f>
        <v>0</v>
      </c>
      <c r="B14" s="951"/>
      <c r="C14" s="366"/>
      <c r="D14" s="1705">
        <f>+'DAP1'!K32</f>
        <v>0</v>
      </c>
      <c r="E14" s="1706"/>
      <c r="F14" s="1706"/>
      <c r="G14" s="1706"/>
      <c r="H14" s="1706"/>
      <c r="I14" s="1706"/>
      <c r="J14" s="1706"/>
      <c r="K14" s="1706"/>
      <c r="L14" s="1706"/>
      <c r="M14" s="1706"/>
      <c r="N14" s="1707"/>
      <c r="O14" s="366"/>
      <c r="P14" s="1708" t="str">
        <f>+IF(+LEN(ZAKL_DATA!B28)+LEN(ZAKL_DATA!B27)=0," ",(+IF(+LEN(ZAKL_DATA!B28)=0,'DAP1'!H32,ZAKL_DATA!B28)))</f>
        <v xml:space="preserve"> </v>
      </c>
      <c r="Q14" s="1709"/>
      <c r="R14" s="1709"/>
      <c r="S14" s="1709"/>
      <c r="T14" s="1709"/>
      <c r="U14" s="1709"/>
      <c r="V14" s="1709"/>
      <c r="W14" s="1710"/>
      <c r="X14" s="517"/>
      <c r="Y14" s="1711" t="str">
        <f>++CONCATENATE(ZAKL_DATA!B25)</f>
        <v/>
      </c>
      <c r="Z14" s="1649"/>
      <c r="AA14" s="1649"/>
      <c r="AB14" s="1649"/>
      <c r="AC14" s="1649"/>
      <c r="AD14" s="1649"/>
      <c r="AE14" s="1649"/>
      <c r="AF14" s="742"/>
    </row>
    <row r="15" spans="1:32" ht="5.0999999999999996" customHeight="1">
      <c r="A15" s="1695"/>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96"/>
    </row>
    <row r="16" spans="1:32" ht="15" customHeight="1">
      <c r="A16" s="1670" t="s">
        <v>3763</v>
      </c>
      <c r="B16" s="167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2"/>
    </row>
    <row r="17" spans="1:32" ht="4.5" customHeight="1">
      <c r="A17" s="1673"/>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674"/>
    </row>
    <row r="18" spans="1:32" ht="15" customHeight="1">
      <c r="A18" s="1700" t="s">
        <v>3984</v>
      </c>
      <c r="B18" s="1621"/>
      <c r="C18" s="1621"/>
      <c r="D18" s="1621"/>
      <c r="E18" s="1621"/>
      <c r="F18" s="1621"/>
      <c r="G18" s="1621"/>
      <c r="H18" s="1621"/>
      <c r="I18" s="1621"/>
      <c r="J18" s="1621"/>
      <c r="K18" s="1621"/>
      <c r="L18" s="1621"/>
      <c r="M18" s="1621"/>
      <c r="N18" s="1701"/>
      <c r="O18" s="258" t="s">
        <v>248</v>
      </c>
      <c r="P18" s="1702" t="s">
        <v>159</v>
      </c>
      <c r="Q18" s="1621"/>
      <c r="R18" s="1621"/>
      <c r="S18" s="1621"/>
      <c r="T18" s="1701"/>
      <c r="U18" s="258"/>
      <c r="V18" s="1702" t="s">
        <v>160</v>
      </c>
      <c r="W18" s="1621"/>
      <c r="X18" s="1621"/>
      <c r="Y18" s="1621"/>
      <c r="Z18" s="1653"/>
      <c r="AA18" s="258"/>
      <c r="AB18" s="1621" t="s">
        <v>161</v>
      </c>
      <c r="AC18" s="1621"/>
      <c r="AD18" s="1621"/>
      <c r="AE18" s="1621"/>
      <c r="AF18" s="1703"/>
    </row>
    <row r="19" spans="1:32" ht="4.5" customHeight="1">
      <c r="A19" s="1620"/>
      <c r="B19" s="1621"/>
      <c r="C19" s="1621"/>
      <c r="D19" s="1621"/>
      <c r="E19" s="1621"/>
      <c r="F19" s="1621"/>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91"/>
      <c r="AE19" s="1692"/>
      <c r="AF19" s="1694"/>
    </row>
    <row r="20" spans="1:32" ht="15" customHeight="1">
      <c r="A20" s="1620" t="s">
        <v>118</v>
      </c>
      <c r="B20" s="1689"/>
      <c r="C20" s="1689"/>
      <c r="D20" s="1689"/>
      <c r="E20" s="1689"/>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90"/>
      <c r="B21" s="1488"/>
      <c r="C21" s="1488"/>
      <c r="D21" s="1488"/>
      <c r="E21" s="1488"/>
      <c r="F21" s="1488"/>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91"/>
      <c r="AE21" s="1692"/>
      <c r="AF21" s="1693"/>
    </row>
    <row r="22" spans="1:32" ht="15" customHeight="1">
      <c r="A22" s="1620" t="s">
        <v>119</v>
      </c>
      <c r="B22" s="1689"/>
      <c r="C22" s="1689"/>
      <c r="D22" s="1689"/>
      <c r="E22" s="1689"/>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90"/>
      <c r="B23" s="1488"/>
      <c r="C23" s="1488"/>
      <c r="D23" s="1488"/>
      <c r="E23" s="1488"/>
      <c r="F23" s="1488"/>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91"/>
      <c r="AE23" s="1692"/>
      <c r="AF23" s="1694"/>
    </row>
    <row r="24" spans="1:32" ht="15" customHeight="1">
      <c r="A24" s="1599" t="s">
        <v>3764</v>
      </c>
      <c r="B24" s="1682"/>
      <c r="C24" s="1682"/>
      <c r="D24" s="1682"/>
      <c r="E24" s="1682"/>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83"/>
      <c r="B25" s="1682"/>
      <c r="C25" s="1682"/>
      <c r="D25" s="1682"/>
      <c r="E25" s="1682"/>
      <c r="F25" s="366"/>
      <c r="G25" s="1653"/>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668"/>
      <c r="AF25" s="1637"/>
    </row>
    <row r="26" spans="1:32" ht="15" customHeight="1">
      <c r="A26" s="1697" t="s">
        <v>3988</v>
      </c>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9"/>
      <c r="AE26" s="258"/>
      <c r="AF26" s="687"/>
    </row>
    <row r="27" spans="1:32" ht="4.5" customHeight="1">
      <c r="A27" s="1695"/>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96"/>
    </row>
    <row r="28" spans="1:32" ht="15" customHeight="1">
      <c r="A28" s="1614" t="s">
        <v>3989</v>
      </c>
      <c r="B28" s="1684"/>
      <c r="C28" s="1684"/>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5"/>
    </row>
    <row r="29" spans="1:32" ht="4.5" customHeight="1">
      <c r="A29" s="1686"/>
      <c r="B29" s="1489"/>
      <c r="C29" s="1489"/>
      <c r="D29" s="1489"/>
      <c r="E29" s="1489"/>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8"/>
    </row>
    <row r="30" spans="1:32" ht="18" customHeight="1">
      <c r="A30" s="1678" t="s">
        <v>3765</v>
      </c>
      <c r="B30" s="1679"/>
      <c r="C30" s="1679"/>
      <c r="D30" s="1679"/>
      <c r="E30" s="1679"/>
      <c r="F30" s="833"/>
      <c r="G30" s="258"/>
      <c r="H30" s="1630"/>
      <c r="I30" s="1680"/>
      <c r="J30" s="1680"/>
      <c r="K30" s="1680"/>
      <c r="L30" s="1621" t="s">
        <v>3855</v>
      </c>
      <c r="M30" s="1680"/>
      <c r="N30" s="1680"/>
      <c r="O30" s="1680"/>
      <c r="P30" s="1680"/>
      <c r="Q30" s="1680"/>
      <c r="R30" s="1680"/>
      <c r="S30" s="1680"/>
      <c r="T30" s="1680"/>
      <c r="U30" s="1680"/>
      <c r="V30" s="1680"/>
      <c r="W30" s="1680"/>
      <c r="X30" s="1680"/>
      <c r="Y30" s="1680"/>
      <c r="Z30" s="1680"/>
      <c r="AA30" s="1680"/>
      <c r="AB30" s="1680"/>
      <c r="AC30" s="1680"/>
      <c r="AD30" s="833"/>
      <c r="AE30" s="258"/>
      <c r="AF30" s="511"/>
    </row>
    <row r="31" spans="1:32" ht="3.95" customHeight="1">
      <c r="A31" s="1620"/>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833"/>
    </row>
    <row r="32" spans="1:32" ht="20.100000000000001" customHeight="1">
      <c r="A32" s="1678" t="s">
        <v>3990</v>
      </c>
      <c r="B32" s="1679"/>
      <c r="C32" s="1679"/>
      <c r="D32" s="1679"/>
      <c r="E32" s="1679"/>
      <c r="F32" s="833"/>
      <c r="G32" s="258"/>
      <c r="H32" s="1630"/>
      <c r="I32" s="1680"/>
      <c r="J32" s="1680"/>
      <c r="K32" s="1680"/>
      <c r="L32" s="1679" t="s">
        <v>3766</v>
      </c>
      <c r="M32" s="1681"/>
      <c r="N32" s="1681"/>
      <c r="O32" s="1681"/>
      <c r="P32" s="1681"/>
      <c r="Q32" s="1681"/>
      <c r="R32" s="1681"/>
      <c r="S32" s="1681"/>
      <c r="T32" s="1681"/>
      <c r="U32" s="1681"/>
      <c r="V32" s="1681"/>
      <c r="W32" s="1681"/>
      <c r="X32" s="1681"/>
      <c r="Y32" s="1681"/>
      <c r="Z32" s="1681"/>
      <c r="AA32" s="1681"/>
      <c r="AB32" s="1681"/>
      <c r="AC32" s="1681"/>
      <c r="AD32" s="833"/>
      <c r="AE32" s="258"/>
      <c r="AF32" s="511"/>
    </row>
    <row r="33" spans="1:65" ht="3.95" customHeight="1">
      <c r="A33" s="1620"/>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49"/>
      <c r="AF33" s="833"/>
    </row>
    <row r="34" spans="1:65" ht="20.100000000000001" customHeight="1">
      <c r="A34" s="1678" t="s">
        <v>3767</v>
      </c>
      <c r="B34" s="1679"/>
      <c r="C34" s="1679"/>
      <c r="D34" s="1679"/>
      <c r="E34" s="1679"/>
      <c r="F34" s="833"/>
      <c r="G34" s="258"/>
      <c r="H34" s="1630"/>
      <c r="I34" s="1680"/>
      <c r="J34" s="1680"/>
      <c r="K34" s="1680"/>
      <c r="L34" s="1679" t="s">
        <v>3892</v>
      </c>
      <c r="M34" s="1681"/>
      <c r="N34" s="1681"/>
      <c r="O34" s="1681"/>
      <c r="P34" s="1681"/>
      <c r="Q34" s="1681"/>
      <c r="R34" s="1681"/>
      <c r="S34" s="1681"/>
      <c r="T34" s="1681"/>
      <c r="U34" s="1681"/>
      <c r="V34" s="1681"/>
      <c r="W34" s="1681"/>
      <c r="X34" s="1681"/>
      <c r="Y34" s="1681"/>
      <c r="Z34" s="1681"/>
      <c r="AA34" s="1681"/>
      <c r="AB34" s="1681"/>
      <c r="AC34" s="1681"/>
      <c r="AD34" s="1637"/>
      <c r="AE34" s="258"/>
      <c r="AF34" s="511"/>
    </row>
    <row r="35" spans="1:65" ht="3.95" customHeight="1">
      <c r="A35" s="1667"/>
      <c r="B35" s="1668"/>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9"/>
    </row>
    <row r="36" spans="1:65">
      <c r="A36" s="1670" t="s">
        <v>3985</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2"/>
    </row>
    <row r="37" spans="1:65" ht="5.0999999999999996" customHeight="1">
      <c r="A37" s="1673"/>
      <c r="B37" s="1558"/>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673"/>
      <c r="Z37" s="1558"/>
      <c r="AA37" s="1558"/>
      <c r="AB37" s="1558"/>
      <c r="AC37" s="1558"/>
      <c r="AD37" s="1558"/>
      <c r="AE37" s="1558"/>
      <c r="AF37" s="1674"/>
    </row>
    <row r="38" spans="1:65" ht="18" customHeight="1">
      <c r="A38" s="1620" t="s">
        <v>3768</v>
      </c>
      <c r="B38" s="1149"/>
      <c r="C38" s="1149"/>
      <c r="D38" s="1149"/>
      <c r="E38" s="1149"/>
      <c r="F38" s="1149"/>
      <c r="G38" s="833"/>
      <c r="H38" s="1623">
        <f>+'1Př1'!F23</f>
        <v>0</v>
      </c>
      <c r="I38" s="1603"/>
      <c r="J38" s="1603"/>
      <c r="K38" s="1603"/>
      <c r="L38" s="1603"/>
      <c r="M38" s="951"/>
      <c r="N38" s="1604" t="s">
        <v>195</v>
      </c>
      <c r="O38" s="1149"/>
      <c r="P38" s="1149"/>
      <c r="Q38" s="1149"/>
      <c r="R38" s="1149"/>
      <c r="S38" s="1149"/>
      <c r="T38" s="1149"/>
      <c r="U38" s="1149"/>
      <c r="V38" s="1149"/>
      <c r="W38" s="1149"/>
      <c r="X38" s="833"/>
      <c r="Y38" s="1675" t="s">
        <v>3641</v>
      </c>
      <c r="Z38" s="1676"/>
      <c r="AA38" s="1676"/>
      <c r="AB38" s="1676"/>
      <c r="AC38" s="1676"/>
      <c r="AD38" s="1676"/>
      <c r="AE38" s="1676"/>
      <c r="AF38" s="1677"/>
    </row>
    <row r="39" spans="1:65" ht="4.5" customHeight="1">
      <c r="A39" s="1664"/>
      <c r="B39" s="1149"/>
      <c r="C39" s="1149"/>
      <c r="D39" s="1149"/>
      <c r="E39" s="1149"/>
      <c r="F39" s="1149"/>
      <c r="G39" s="1149"/>
      <c r="H39" s="1149"/>
      <c r="I39" s="1149"/>
      <c r="J39" s="1149"/>
      <c r="K39" s="1149"/>
      <c r="L39" s="1149"/>
      <c r="M39" s="1149"/>
      <c r="N39" s="1149"/>
      <c r="O39" s="1660"/>
      <c r="P39" s="1149"/>
      <c r="Q39" s="1149"/>
      <c r="R39" s="1149"/>
      <c r="S39" s="1149"/>
      <c r="T39" s="1660"/>
      <c r="U39" s="1149"/>
      <c r="V39" s="1149"/>
      <c r="W39" s="1608"/>
      <c r="X39" s="833"/>
      <c r="Y39" s="1664"/>
      <c r="Z39" s="1149"/>
      <c r="AA39" s="1149"/>
      <c r="AB39" s="1653"/>
      <c r="AC39" s="1149"/>
      <c r="AD39" s="1660"/>
      <c r="AE39" s="1149"/>
      <c r="AF39" s="833"/>
    </row>
    <row r="40" spans="1:65" ht="18" customHeight="1">
      <c r="A40" s="1620" t="s">
        <v>3769</v>
      </c>
      <c r="B40" s="1149"/>
      <c r="C40" s="1149"/>
      <c r="D40" s="1149"/>
      <c r="E40" s="1149"/>
      <c r="F40" s="1149"/>
      <c r="G40" s="1149"/>
      <c r="H40" s="1149"/>
      <c r="I40" s="1149"/>
      <c r="J40" s="1149"/>
      <c r="K40" s="1149"/>
      <c r="L40" s="1149"/>
      <c r="M40" s="1149"/>
      <c r="N40" s="1149"/>
      <c r="O40" s="833"/>
      <c r="P40" s="258">
        <f>+AU40</f>
        <v>12</v>
      </c>
      <c r="Q40" s="1620" t="s">
        <v>3894</v>
      </c>
      <c r="R40" s="1149"/>
      <c r="S40" s="1149"/>
      <c r="T40" s="833"/>
      <c r="U40" s="258">
        <f>+AU42</f>
        <v>0</v>
      </c>
      <c r="V40" s="1661" t="s">
        <v>3895</v>
      </c>
      <c r="W40" s="1662"/>
      <c r="X40" s="1663"/>
      <c r="Y40" s="524"/>
      <c r="Z40" s="522"/>
      <c r="AA40" s="1665" t="s">
        <v>3894</v>
      </c>
      <c r="AB40" s="1637"/>
      <c r="AC40" s="522"/>
      <c r="AD40" s="1666" t="s">
        <v>3895</v>
      </c>
      <c r="AE40" s="1149"/>
      <c r="AF40" s="1637"/>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65" ht="4.5" customHeight="1">
      <c r="A41" s="1630"/>
      <c r="B41" s="1149"/>
      <c r="C41" s="1149"/>
      <c r="D41" s="1149"/>
      <c r="E41" s="1149"/>
      <c r="F41" s="1149"/>
      <c r="G41" s="1149"/>
      <c r="H41" s="1149"/>
      <c r="I41" s="1149"/>
      <c r="J41" s="1149"/>
      <c r="K41" s="1149"/>
      <c r="L41" s="1149"/>
      <c r="M41" s="1149"/>
      <c r="N41" s="1149"/>
      <c r="O41" s="1660"/>
      <c r="P41" s="1149"/>
      <c r="Q41" s="1149"/>
      <c r="R41" s="1149"/>
      <c r="S41" s="1149"/>
      <c r="T41" s="1660"/>
      <c r="U41" s="1149"/>
      <c r="V41" s="1149"/>
      <c r="W41" s="1608"/>
      <c r="X41" s="833"/>
      <c r="Y41" s="1664"/>
      <c r="Z41" s="1149"/>
      <c r="AA41" s="1149"/>
      <c r="AB41" s="1653"/>
      <c r="AC41" s="1149"/>
      <c r="AD41" s="1660"/>
      <c r="AE41" s="1149"/>
      <c r="AF41" s="833"/>
    </row>
    <row r="42" spans="1:65" s="507" customFormat="1" ht="18" customHeight="1">
      <c r="A42" s="1620" t="s">
        <v>3770</v>
      </c>
      <c r="B42" s="1149"/>
      <c r="C42" s="1149"/>
      <c r="D42" s="1149"/>
      <c r="E42" s="1149"/>
      <c r="F42" s="1149"/>
      <c r="G42" s="1149"/>
      <c r="H42" s="1149"/>
      <c r="I42" s="1149"/>
      <c r="J42" s="1149"/>
      <c r="K42" s="1149"/>
      <c r="L42" s="1149"/>
      <c r="M42" s="1149"/>
      <c r="N42" s="1149"/>
      <c r="O42" s="833"/>
      <c r="P42" s="258">
        <f>+P40</f>
        <v>12</v>
      </c>
      <c r="Q42" s="1620" t="s">
        <v>3894</v>
      </c>
      <c r="R42" s="1149"/>
      <c r="S42" s="1149"/>
      <c r="T42" s="833"/>
      <c r="U42" s="258">
        <f>+U40</f>
        <v>0</v>
      </c>
      <c r="V42" s="1661" t="s">
        <v>3895</v>
      </c>
      <c r="W42" s="1662"/>
      <c r="X42" s="1663"/>
      <c r="Y42" s="524"/>
      <c r="Z42" s="522"/>
      <c r="AA42" s="1665" t="s">
        <v>3894</v>
      </c>
      <c r="AB42" s="1637"/>
      <c r="AC42" s="522"/>
      <c r="AD42" s="1666" t="s">
        <v>3895</v>
      </c>
      <c r="AE42" s="1149"/>
      <c r="AF42" s="1637"/>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65" ht="5.0999999999999996" customHeight="1">
      <c r="A43" s="1630"/>
      <c r="B43" s="1149"/>
      <c r="C43" s="1149"/>
      <c r="D43" s="1149"/>
      <c r="E43" s="1149"/>
      <c r="F43" s="1149"/>
      <c r="G43" s="1149"/>
      <c r="H43" s="1149"/>
      <c r="I43" s="1149"/>
      <c r="J43" s="1149"/>
      <c r="K43" s="1149"/>
      <c r="L43" s="1149"/>
      <c r="M43" s="1149"/>
      <c r="N43" s="1149"/>
      <c r="O43" s="1149"/>
      <c r="P43" s="1149"/>
      <c r="Q43" s="1149"/>
      <c r="R43" s="1149"/>
      <c r="S43" s="1149"/>
      <c r="T43" s="1149"/>
      <c r="U43" s="1149"/>
      <c r="V43" s="1149"/>
      <c r="W43" s="1149"/>
      <c r="X43" s="833"/>
      <c r="Y43" s="1656"/>
      <c r="Z43" s="1608"/>
      <c r="AA43" s="1608"/>
      <c r="AB43" s="1608"/>
      <c r="AC43" s="1608"/>
      <c r="AD43" s="1608"/>
      <c r="AE43" s="1608"/>
      <c r="AF43" s="1609"/>
    </row>
    <row r="44" spans="1:65" ht="18" customHeight="1">
      <c r="A44" s="1620" t="s">
        <v>3838</v>
      </c>
      <c r="B44" s="1149"/>
      <c r="C44" s="1149"/>
      <c r="D44" s="1149"/>
      <c r="E44" s="1149"/>
      <c r="F44" s="1149"/>
      <c r="G44" s="1149"/>
      <c r="H44" s="1657">
        <f>+ROUND(IF(P42+U42=0,0,H38/(P42+U42)),2)</f>
        <v>0</v>
      </c>
      <c r="I44" s="1658"/>
      <c r="J44" s="1658"/>
      <c r="K44" s="1658"/>
      <c r="L44" s="1658"/>
      <c r="M44" s="1659"/>
      <c r="N44" s="1604" t="s">
        <v>195</v>
      </c>
      <c r="O44" s="1149"/>
      <c r="P44" s="1149"/>
      <c r="Q44" s="1149"/>
      <c r="R44" s="1149"/>
      <c r="S44" s="1149"/>
      <c r="T44" s="1149"/>
      <c r="U44" s="1149"/>
      <c r="V44" s="1149"/>
      <c r="W44" s="1149"/>
      <c r="X44" s="833"/>
      <c r="Y44" s="1654"/>
      <c r="Z44" s="1149"/>
      <c r="AA44" s="1149"/>
      <c r="AB44" s="1149"/>
      <c r="AC44" s="1149"/>
      <c r="AD44" s="1149"/>
      <c r="AE44" s="1149"/>
      <c r="AF44" s="1637"/>
    </row>
    <row r="45" spans="1:65" ht="8.1" customHeight="1">
      <c r="A45" s="1630"/>
      <c r="B45" s="1149"/>
      <c r="C45" s="1149"/>
      <c r="D45" s="1149"/>
      <c r="E45" s="1149"/>
      <c r="F45" s="1149"/>
      <c r="G45" s="1149"/>
      <c r="H45" s="1650" t="s">
        <v>3602</v>
      </c>
      <c r="I45" s="1651"/>
      <c r="J45" s="1651"/>
      <c r="K45" s="1651"/>
      <c r="L45" s="1651"/>
      <c r="M45" s="1651"/>
      <c r="N45" s="525"/>
      <c r="O45" s="525"/>
      <c r="P45" s="1652" t="s">
        <v>3603</v>
      </c>
      <c r="Q45" s="1534"/>
      <c r="R45" s="1534"/>
      <c r="S45" s="1534"/>
      <c r="T45" s="1534"/>
      <c r="U45" s="1534"/>
      <c r="V45" s="1653"/>
      <c r="W45" s="1149"/>
      <c r="X45" s="1149"/>
      <c r="Y45" s="1655"/>
      <c r="Z45" s="1149"/>
      <c r="AA45" s="1149"/>
      <c r="AB45" s="1149"/>
      <c r="AC45" s="1149"/>
      <c r="AD45" s="1149"/>
      <c r="AE45" s="1149"/>
      <c r="AF45" s="1637"/>
    </row>
    <row r="46" spans="1:65" ht="18" customHeight="1">
      <c r="A46" s="1620" t="s">
        <v>3839</v>
      </c>
      <c r="B46" s="1149"/>
      <c r="C46" s="1149"/>
      <c r="D46" s="1149"/>
      <c r="E46" s="1149"/>
      <c r="F46" s="1149"/>
      <c r="G46" s="833"/>
      <c r="H46" s="1623">
        <f>IF(OR(EXACT("X",AA18),EXACT("x",AA18)),+H44*P42,0)</f>
        <v>0</v>
      </c>
      <c r="I46" s="1603"/>
      <c r="J46" s="1603"/>
      <c r="K46" s="1603"/>
      <c r="L46" s="1603"/>
      <c r="M46" s="951"/>
      <c r="N46" s="1604" t="s">
        <v>195</v>
      </c>
      <c r="O46" s="833"/>
      <c r="P46" s="1623">
        <f>IF(OR(EXACT("X",AA18),EXACT("x",AA18)),+H44*U42,0)</f>
        <v>0</v>
      </c>
      <c r="Q46" s="1603"/>
      <c r="R46" s="1603"/>
      <c r="S46" s="1603"/>
      <c r="T46" s="1603"/>
      <c r="U46" s="951"/>
      <c r="V46" s="1638" t="s">
        <v>195</v>
      </c>
      <c r="W46" s="1149"/>
      <c r="X46" s="1149"/>
      <c r="Y46" s="679"/>
      <c r="Z46" s="1605"/>
      <c r="AA46" s="1606"/>
      <c r="AB46" s="1606"/>
      <c r="AC46" s="1606"/>
      <c r="AD46" s="1606"/>
      <c r="AE46" s="1607"/>
      <c r="AF46" s="680" t="s">
        <v>195</v>
      </c>
    </row>
    <row r="47" spans="1:65" ht="8.1" customHeight="1">
      <c r="A47" s="1630"/>
      <c r="B47" s="1149"/>
      <c r="C47" s="1149"/>
      <c r="D47" s="1149"/>
      <c r="E47" s="1149"/>
      <c r="F47" s="1149"/>
      <c r="G47" s="1149"/>
      <c r="H47" s="1650" t="s">
        <v>3602</v>
      </c>
      <c r="I47" s="1651"/>
      <c r="J47" s="1651"/>
      <c r="K47" s="1651"/>
      <c r="L47" s="1651"/>
      <c r="M47" s="1651"/>
      <c r="N47" s="525"/>
      <c r="O47" s="525"/>
      <c r="P47" s="1652" t="s">
        <v>3603</v>
      </c>
      <c r="Q47" s="1534"/>
      <c r="R47" s="1534"/>
      <c r="S47" s="1534"/>
      <c r="T47" s="1534"/>
      <c r="U47" s="1534"/>
      <c r="V47" s="1653"/>
      <c r="W47" s="1149"/>
      <c r="X47" s="1149"/>
      <c r="Y47" s="1610"/>
      <c r="Z47" s="1608"/>
      <c r="AA47" s="1608"/>
      <c r="AB47" s="1608"/>
      <c r="AC47" s="1608"/>
      <c r="AD47" s="1608"/>
      <c r="AE47" s="1608"/>
      <c r="AF47" s="1611"/>
    </row>
    <row r="48" spans="1:65" ht="18" customHeight="1">
      <c r="A48" s="1620" t="s">
        <v>3840</v>
      </c>
      <c r="B48" s="1149"/>
      <c r="C48" s="1149"/>
      <c r="D48" s="1149"/>
      <c r="E48" s="1149"/>
      <c r="F48" s="1149"/>
      <c r="G48" s="833"/>
      <c r="H48" s="1635">
        <f>+IF(OR(EXACT(O18,"X"),EXACT(O18,"x")),CEILING(H38*0.55,1),CEILING(+H46*0.55,1))</f>
        <v>0</v>
      </c>
      <c r="I48" s="1606"/>
      <c r="J48" s="1606"/>
      <c r="K48" s="1606"/>
      <c r="L48" s="1606"/>
      <c r="M48" s="1607"/>
      <c r="N48" s="1636" t="s">
        <v>195</v>
      </c>
      <c r="O48" s="1637"/>
      <c r="P48" s="1635">
        <f>+IF(OR(EXACT(U18,"X"),EXACT(U18,"x")),ROUND(H38*0.55,0),ROUND(+P46*0.55,0))</f>
        <v>0</v>
      </c>
      <c r="Q48" s="1606"/>
      <c r="R48" s="1606"/>
      <c r="S48" s="1606"/>
      <c r="T48" s="1606"/>
      <c r="U48" s="1607"/>
      <c r="V48" s="1638" t="s">
        <v>195</v>
      </c>
      <c r="W48" s="1149"/>
      <c r="X48" s="1149"/>
      <c r="Y48" s="679"/>
      <c r="Z48" s="1605"/>
      <c r="AA48" s="1606"/>
      <c r="AB48" s="1606"/>
      <c r="AC48" s="1606"/>
      <c r="AD48" s="1606"/>
      <c r="AE48" s="1607"/>
      <c r="AF48" s="680" t="s">
        <v>195</v>
      </c>
    </row>
    <row r="49" spans="1:32" ht="8.1" customHeight="1">
      <c r="A49" s="1630"/>
      <c r="B49" s="1149"/>
      <c r="C49" s="1149"/>
      <c r="D49" s="1149"/>
      <c r="E49" s="1149"/>
      <c r="F49" s="1149"/>
      <c r="G49" s="1149"/>
      <c r="H49" s="1650" t="s">
        <v>3602</v>
      </c>
      <c r="I49" s="1651"/>
      <c r="J49" s="1651"/>
      <c r="K49" s="1651"/>
      <c r="L49" s="1651"/>
      <c r="M49" s="1651"/>
      <c r="N49" s="525"/>
      <c r="O49" s="525"/>
      <c r="P49" s="1652" t="s">
        <v>3603</v>
      </c>
      <c r="Q49" s="1534"/>
      <c r="R49" s="1534"/>
      <c r="S49" s="1534"/>
      <c r="T49" s="1534"/>
      <c r="U49" s="1534"/>
      <c r="V49" s="1653"/>
      <c r="W49" s="1149"/>
      <c r="X49" s="1149"/>
      <c r="Y49" s="1610"/>
      <c r="Z49" s="1608"/>
      <c r="AA49" s="1608"/>
      <c r="AB49" s="1608"/>
      <c r="AC49" s="1608"/>
      <c r="AD49" s="1608"/>
      <c r="AE49" s="1608"/>
      <c r="AF49" s="1611"/>
    </row>
    <row r="50" spans="1:32" ht="18" customHeight="1">
      <c r="A50" s="1620" t="s">
        <v>3841</v>
      </c>
      <c r="B50" s="1149"/>
      <c r="C50" s="1149"/>
      <c r="D50" s="1149"/>
      <c r="E50" s="1149"/>
      <c r="F50" s="1149"/>
      <c r="G50" s="833"/>
      <c r="H50" s="1635">
        <f>(IF(OR(EXACT(AA18,"X"),EXACT(AA18,"x")),+IF(P40&gt;0,IF(OR(EXACT(AE26,"X"),EXACT(AE26,"x")),10992*P42,13191*P42),0),0))</f>
        <v>0</v>
      </c>
      <c r="I50" s="1606"/>
      <c r="J50" s="1606"/>
      <c r="K50" s="1606"/>
      <c r="L50" s="1606"/>
      <c r="M50" s="1607"/>
      <c r="N50" s="1636" t="s">
        <v>195</v>
      </c>
      <c r="O50" s="1637"/>
      <c r="P50" s="1635">
        <f>(IF(OR(EXACT(AA18,"X"),EXACT(AA18,"x")),+IF(U40&gt;0,4837*U42,0),0))</f>
        <v>0</v>
      </c>
      <c r="Q50" s="1606"/>
      <c r="R50" s="1606"/>
      <c r="S50" s="1606"/>
      <c r="T50" s="1606"/>
      <c r="U50" s="1607"/>
      <c r="V50" s="1638" t="s">
        <v>195</v>
      </c>
      <c r="W50" s="1149"/>
      <c r="X50" s="1149"/>
      <c r="Y50" s="679"/>
      <c r="Z50" s="1605"/>
      <c r="AA50" s="1606"/>
      <c r="AB50" s="1606"/>
      <c r="AC50" s="1606"/>
      <c r="AD50" s="1606"/>
      <c r="AE50" s="1607"/>
      <c r="AF50" s="680" t="s">
        <v>195</v>
      </c>
    </row>
    <row r="51" spans="1:32" ht="8.1" customHeight="1">
      <c r="A51" s="1630"/>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833"/>
      <c r="Y51" s="1610"/>
      <c r="Z51" s="1608"/>
      <c r="AA51" s="1608"/>
      <c r="AB51" s="1608"/>
      <c r="AC51" s="1608"/>
      <c r="AD51" s="1608"/>
      <c r="AE51" s="1608"/>
      <c r="AF51" s="1611"/>
    </row>
    <row r="52" spans="1:32" ht="18" customHeight="1">
      <c r="A52" s="1620" t="s">
        <v>3842</v>
      </c>
      <c r="B52" s="1149"/>
      <c r="C52" s="1149"/>
      <c r="D52" s="1149"/>
      <c r="E52" s="1149"/>
      <c r="F52" s="1149"/>
      <c r="G52" s="833"/>
      <c r="H52" s="1635">
        <f>MIN(IF(OR(EXACT(O18,"X"),EXACT(O18,"x")),MAX(IF(OR(EXACT(AE26,"X"),EXACT(AE26,"x")),10992*P42,13191*P42),H48),IF(OR(EXACT(U18,"X"),EXACT(U18,"x")),MAX(+U42*4033,P48),+MAX(H50,H48)+MAX(+P50,P48))),2110416)</f>
        <v>158292</v>
      </c>
      <c r="I52" s="1606"/>
      <c r="J52" s="1606"/>
      <c r="K52" s="1606"/>
      <c r="L52" s="1606"/>
      <c r="M52" s="1607"/>
      <c r="N52" s="1604" t="s">
        <v>195</v>
      </c>
      <c r="O52" s="1149"/>
      <c r="P52" s="1639" t="s">
        <v>3991</v>
      </c>
      <c r="Q52" s="1640"/>
      <c r="R52" s="1640"/>
      <c r="S52" s="1640"/>
      <c r="T52" s="1640"/>
      <c r="U52" s="1641"/>
      <c r="V52" s="1647"/>
      <c r="W52" s="1149"/>
      <c r="X52" s="833"/>
      <c r="Y52" s="679"/>
      <c r="Z52" s="1605"/>
      <c r="AA52" s="1606"/>
      <c r="AB52" s="1606"/>
      <c r="AC52" s="1606"/>
      <c r="AD52" s="1606"/>
      <c r="AE52" s="1607"/>
      <c r="AF52" s="680" t="s">
        <v>195</v>
      </c>
    </row>
    <row r="53" spans="1:32" ht="6.95" customHeight="1">
      <c r="A53" s="1630"/>
      <c r="B53" s="1149"/>
      <c r="C53" s="1149"/>
      <c r="D53" s="1149"/>
      <c r="E53" s="1149"/>
      <c r="F53" s="1149"/>
      <c r="G53" s="1149"/>
      <c r="H53" s="1633"/>
      <c r="I53" s="731"/>
      <c r="J53" s="731"/>
      <c r="K53" s="731"/>
      <c r="L53" s="731"/>
      <c r="M53" s="731"/>
      <c r="N53" s="1149"/>
      <c r="O53" s="1634"/>
      <c r="P53" s="1642"/>
      <c r="Q53" s="802"/>
      <c r="R53" s="802"/>
      <c r="S53" s="802"/>
      <c r="T53" s="802"/>
      <c r="U53" s="1643"/>
      <c r="V53" s="1648"/>
      <c r="W53" s="1149"/>
      <c r="X53" s="833"/>
      <c r="Y53" s="1610"/>
      <c r="Z53" s="1608"/>
      <c r="AA53" s="1608"/>
      <c r="AB53" s="1608"/>
      <c r="AC53" s="1608"/>
      <c r="AD53" s="1608"/>
      <c r="AE53" s="1608"/>
      <c r="AF53" s="1611"/>
    </row>
    <row r="54" spans="1:32" ht="18" customHeight="1">
      <c r="A54" s="1620" t="s">
        <v>3843</v>
      </c>
      <c r="B54" s="1149"/>
      <c r="C54" s="1149"/>
      <c r="D54" s="1149"/>
      <c r="E54" s="1149"/>
      <c r="F54" s="1149"/>
      <c r="G54" s="833"/>
      <c r="H54" s="1623">
        <f>+H52</f>
        <v>158292</v>
      </c>
      <c r="I54" s="1603"/>
      <c r="J54" s="1603"/>
      <c r="K54" s="1603"/>
      <c r="L54" s="1603"/>
      <c r="M54" s="951"/>
      <c r="N54" s="1604" t="s">
        <v>195</v>
      </c>
      <c r="O54" s="1149"/>
      <c r="P54" s="1642"/>
      <c r="Q54" s="802"/>
      <c r="R54" s="802"/>
      <c r="S54" s="802"/>
      <c r="T54" s="802"/>
      <c r="U54" s="1643"/>
      <c r="V54" s="1648"/>
      <c r="W54" s="1149"/>
      <c r="X54" s="833"/>
      <c r="Y54" s="679"/>
      <c r="Z54" s="1605"/>
      <c r="AA54" s="1606"/>
      <c r="AB54" s="1606"/>
      <c r="AC54" s="1606"/>
      <c r="AD54" s="1606"/>
      <c r="AE54" s="1607"/>
      <c r="AF54" s="680" t="s">
        <v>195</v>
      </c>
    </row>
    <row r="55" spans="1:32" ht="7.5" customHeight="1">
      <c r="A55" s="1630"/>
      <c r="B55" s="1149"/>
      <c r="C55" s="1149"/>
      <c r="D55" s="1149"/>
      <c r="E55" s="1149"/>
      <c r="F55" s="1149"/>
      <c r="G55" s="1149"/>
      <c r="H55" s="1633"/>
      <c r="I55" s="731"/>
      <c r="J55" s="731"/>
      <c r="K55" s="731"/>
      <c r="L55" s="731"/>
      <c r="M55" s="731"/>
      <c r="N55" s="1149"/>
      <c r="O55" s="1634"/>
      <c r="P55" s="1642"/>
      <c r="Q55" s="802"/>
      <c r="R55" s="802"/>
      <c r="S55" s="802"/>
      <c r="T55" s="802"/>
      <c r="U55" s="1643"/>
      <c r="V55" s="1648"/>
      <c r="W55" s="1149"/>
      <c r="X55" s="833"/>
      <c r="Y55" s="1610"/>
      <c r="Z55" s="1608"/>
      <c r="AA55" s="1608"/>
      <c r="AB55" s="1608"/>
      <c r="AC55" s="1608"/>
      <c r="AD55" s="1608"/>
      <c r="AE55" s="1608"/>
      <c r="AF55" s="1611"/>
    </row>
    <row r="56" spans="1:32" ht="18" customHeight="1">
      <c r="A56" s="1620" t="s">
        <v>3844</v>
      </c>
      <c r="B56" s="1149"/>
      <c r="C56" s="1149"/>
      <c r="D56" s="1149"/>
      <c r="E56" s="1149"/>
      <c r="F56" s="1149"/>
      <c r="G56" s="833"/>
      <c r="H56" s="1623">
        <f>+IF('DAP2'!E4+H54&gt;2110416,'DAP2'!E4,0)</f>
        <v>0</v>
      </c>
      <c r="I56" s="1649"/>
      <c r="J56" s="1649"/>
      <c r="K56" s="1649"/>
      <c r="L56" s="1649"/>
      <c r="M56" s="742"/>
      <c r="N56" s="1604" t="s">
        <v>195</v>
      </c>
      <c r="O56" s="1149"/>
      <c r="P56" s="1644"/>
      <c r="Q56" s="1645"/>
      <c r="R56" s="1645"/>
      <c r="S56" s="1645"/>
      <c r="T56" s="1645"/>
      <c r="U56" s="1646"/>
      <c r="V56" s="1648"/>
      <c r="W56" s="1149"/>
      <c r="X56" s="833"/>
      <c r="Y56" s="679"/>
      <c r="Z56" s="1605"/>
      <c r="AA56" s="1606"/>
      <c r="AB56" s="1606"/>
      <c r="AC56" s="1606"/>
      <c r="AD56" s="1606"/>
      <c r="AE56" s="1607"/>
      <c r="AF56" s="680" t="s">
        <v>195</v>
      </c>
    </row>
    <row r="57" spans="1:32" ht="7.5" customHeight="1">
      <c r="A57" s="1630"/>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833"/>
      <c r="Y57" s="1610"/>
      <c r="Z57" s="1608"/>
      <c r="AA57" s="1608"/>
      <c r="AB57" s="1608"/>
      <c r="AC57" s="1608"/>
      <c r="AD57" s="1608"/>
      <c r="AE57" s="1608"/>
      <c r="AF57" s="1611"/>
    </row>
    <row r="58" spans="1:32" ht="18.75" customHeight="1">
      <c r="A58" s="1620" t="s">
        <v>3845</v>
      </c>
      <c r="B58" s="1149"/>
      <c r="C58" s="1149"/>
      <c r="D58" s="1149"/>
      <c r="E58" s="1149"/>
      <c r="F58" s="1149"/>
      <c r="G58" s="833"/>
      <c r="H58" s="1602">
        <f>+H56+H54</f>
        <v>158292</v>
      </c>
      <c r="I58" s="1603"/>
      <c r="J58" s="1603"/>
      <c r="K58" s="1603"/>
      <c r="L58" s="1603"/>
      <c r="M58" s="951"/>
      <c r="N58" s="1604" t="s">
        <v>195</v>
      </c>
      <c r="O58" s="1149"/>
      <c r="P58" s="1149"/>
      <c r="Q58" s="1149"/>
      <c r="R58" s="1149"/>
      <c r="S58" s="1149"/>
      <c r="T58" s="1149"/>
      <c r="U58" s="1149"/>
      <c r="V58" s="1149"/>
      <c r="W58" s="1149"/>
      <c r="X58" s="833"/>
      <c r="Y58" s="679"/>
      <c r="Z58" s="1605"/>
      <c r="AA58" s="1606"/>
      <c r="AB58" s="1606"/>
      <c r="AC58" s="1606"/>
      <c r="AD58" s="1606"/>
      <c r="AE58" s="1607"/>
      <c r="AF58" s="680" t="s">
        <v>195</v>
      </c>
    </row>
    <row r="59" spans="1:32" ht="6.75" customHeight="1">
      <c r="A59" s="1630"/>
      <c r="B59" s="1149"/>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833"/>
      <c r="Y59" s="1610"/>
      <c r="Z59" s="1608"/>
      <c r="AA59" s="1608"/>
      <c r="AB59" s="1608"/>
      <c r="AC59" s="1608"/>
      <c r="AD59" s="1608"/>
      <c r="AE59" s="1608"/>
      <c r="AF59" s="1611"/>
    </row>
    <row r="60" spans="1:32" ht="18.95" customHeight="1">
      <c r="A60" s="1620" t="s">
        <v>3846</v>
      </c>
      <c r="B60" s="1149"/>
      <c r="C60" s="1149"/>
      <c r="D60" s="1149"/>
      <c r="E60" s="1149"/>
      <c r="F60" s="1149"/>
      <c r="G60" s="833"/>
      <c r="H60" s="1632">
        <f>IF(H58&lt;2110416,H54,MAX(0,2110416-H56))</f>
        <v>158292</v>
      </c>
      <c r="I60" s="1606"/>
      <c r="J60" s="1606"/>
      <c r="K60" s="1606"/>
      <c r="L60" s="1606"/>
      <c r="M60" s="1607"/>
      <c r="N60" s="1604" t="s">
        <v>195</v>
      </c>
      <c r="O60" s="1149"/>
      <c r="P60" s="1149"/>
      <c r="Q60" s="1149"/>
      <c r="R60" s="1149"/>
      <c r="S60" s="1149"/>
      <c r="T60" s="1149"/>
      <c r="U60" s="1149"/>
      <c r="V60" s="1149"/>
      <c r="W60" s="1149"/>
      <c r="X60" s="833"/>
      <c r="Y60" s="679"/>
      <c r="Z60" s="1605"/>
      <c r="AA60" s="1606"/>
      <c r="AB60" s="1606"/>
      <c r="AC60" s="1606"/>
      <c r="AD60" s="1606"/>
      <c r="AE60" s="1607"/>
      <c r="AF60" s="680" t="s">
        <v>195</v>
      </c>
    </row>
    <row r="61" spans="1:32" ht="7.5" customHeight="1">
      <c r="A61" s="1630"/>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833"/>
      <c r="Y61" s="1610"/>
      <c r="Z61" s="1608"/>
      <c r="AA61" s="1608"/>
      <c r="AB61" s="1608"/>
      <c r="AC61" s="1608"/>
      <c r="AD61" s="1608"/>
      <c r="AE61" s="1608"/>
      <c r="AF61" s="1611"/>
    </row>
    <row r="62" spans="1:32" ht="18.95" customHeight="1">
      <c r="A62" s="1620" t="s">
        <v>3847</v>
      </c>
      <c r="B62" s="1149"/>
      <c r="C62" s="1149"/>
      <c r="D62" s="1149"/>
      <c r="E62" s="1149"/>
      <c r="F62" s="1149"/>
      <c r="G62" s="833"/>
      <c r="H62" s="1602">
        <f>+CEILING(H60*0.292,1)</f>
        <v>46222</v>
      </c>
      <c r="I62" s="1603"/>
      <c r="J62" s="1603"/>
      <c r="K62" s="1603"/>
      <c r="L62" s="1603"/>
      <c r="M62" s="951"/>
      <c r="N62" s="1604" t="s">
        <v>195</v>
      </c>
      <c r="O62" s="1149"/>
      <c r="P62" s="1149"/>
      <c r="Q62" s="1149"/>
      <c r="R62" s="1149"/>
      <c r="S62" s="1149"/>
      <c r="T62" s="1149"/>
      <c r="U62" s="1149"/>
      <c r="V62" s="1149"/>
      <c r="W62" s="1149"/>
      <c r="X62" s="833"/>
      <c r="Y62" s="679"/>
      <c r="Z62" s="1605"/>
      <c r="AA62" s="1606"/>
      <c r="AB62" s="1606"/>
      <c r="AC62" s="1606"/>
      <c r="AD62" s="1606"/>
      <c r="AE62" s="1607"/>
      <c r="AF62" s="680" t="s">
        <v>195</v>
      </c>
    </row>
    <row r="63" spans="1:32" ht="7.5" customHeight="1">
      <c r="A63" s="1630"/>
      <c r="B63" s="1149"/>
      <c r="C63" s="1149"/>
      <c r="D63" s="1149"/>
      <c r="E63" s="1149"/>
      <c r="F63" s="1149"/>
      <c r="G63" s="1149"/>
      <c r="H63" s="1149"/>
      <c r="I63" s="1149"/>
      <c r="J63" s="1149"/>
      <c r="K63" s="1149"/>
      <c r="L63" s="1149"/>
      <c r="M63" s="1149"/>
      <c r="N63" s="1149"/>
      <c r="O63" s="1149"/>
      <c r="P63" s="1149"/>
      <c r="Q63" s="1149"/>
      <c r="R63" s="1149"/>
      <c r="S63" s="1149"/>
      <c r="T63" s="1149"/>
      <c r="U63" s="1149"/>
      <c r="V63" s="1149"/>
      <c r="W63" s="1149"/>
      <c r="X63" s="833"/>
      <c r="Y63" s="1610"/>
      <c r="Z63" s="1608"/>
      <c r="AA63" s="1608"/>
      <c r="AB63" s="1608"/>
      <c r="AC63" s="1608"/>
      <c r="AD63" s="1608"/>
      <c r="AE63" s="1608"/>
      <c r="AF63" s="1611"/>
    </row>
    <row r="64" spans="1:32" ht="18.95" customHeight="1">
      <c r="A64" s="1620" t="s">
        <v>3848</v>
      </c>
      <c r="B64" s="1621"/>
      <c r="C64" s="1621"/>
      <c r="D64" s="1621"/>
      <c r="E64" s="1621"/>
      <c r="F64" s="1621"/>
      <c r="G64" s="1622"/>
      <c r="H64" s="1623">
        <v>0</v>
      </c>
      <c r="I64" s="1624"/>
      <c r="J64" s="1624"/>
      <c r="K64" s="1624"/>
      <c r="L64" s="1624"/>
      <c r="M64" s="1625"/>
      <c r="N64" s="1604" t="s">
        <v>195</v>
      </c>
      <c r="O64" s="1626"/>
      <c r="P64" s="1626"/>
      <c r="Q64" s="1626"/>
      <c r="R64" s="1626"/>
      <c r="S64" s="1626"/>
      <c r="T64" s="1626"/>
      <c r="U64" s="1626"/>
      <c r="V64" s="1626"/>
      <c r="W64" s="1626"/>
      <c r="X64" s="1627"/>
      <c r="Y64" s="679"/>
      <c r="Z64" s="1605"/>
      <c r="AA64" s="1628"/>
      <c r="AB64" s="1628"/>
      <c r="AC64" s="1628"/>
      <c r="AD64" s="1628"/>
      <c r="AE64" s="1629"/>
      <c r="AF64" s="680" t="s">
        <v>195</v>
      </c>
    </row>
    <row r="65" spans="1:41" ht="7.5" customHeight="1">
      <c r="A65" s="1630"/>
      <c r="B65" s="1149"/>
      <c r="C65" s="1149"/>
      <c r="D65" s="1149"/>
      <c r="E65" s="1149"/>
      <c r="F65" s="1149"/>
      <c r="G65" s="1149"/>
      <c r="H65" s="1149"/>
      <c r="I65" s="1149"/>
      <c r="J65" s="1149"/>
      <c r="K65" s="1149"/>
      <c r="L65" s="1149"/>
      <c r="M65" s="1149"/>
      <c r="N65" s="1149"/>
      <c r="O65" s="1149"/>
      <c r="P65" s="1149"/>
      <c r="Q65" s="1149"/>
      <c r="R65" s="1149"/>
      <c r="S65" s="1149"/>
      <c r="T65" s="1149"/>
      <c r="U65" s="1149"/>
      <c r="V65" s="1149"/>
      <c r="W65" s="1149"/>
      <c r="X65" s="833"/>
      <c r="Y65" s="1610"/>
      <c r="Z65" s="1608"/>
      <c r="AA65" s="1608"/>
      <c r="AB65" s="1608"/>
      <c r="AC65" s="1608"/>
      <c r="AD65" s="1608"/>
      <c r="AE65" s="1608"/>
      <c r="AF65" s="1611"/>
    </row>
    <row r="66" spans="1:41" ht="18.95" customHeight="1">
      <c r="A66" s="1599" t="s">
        <v>3849</v>
      </c>
      <c r="B66" s="1600"/>
      <c r="C66" s="1600"/>
      <c r="D66" s="802"/>
      <c r="E66" s="802"/>
      <c r="F66" s="802"/>
      <c r="G66" s="802"/>
      <c r="H66" s="1602">
        <f>+H62-H64</f>
        <v>46222</v>
      </c>
      <c r="I66" s="1603"/>
      <c r="J66" s="1603"/>
      <c r="K66" s="1603"/>
      <c r="L66" s="1603"/>
      <c r="M66" s="951"/>
      <c r="N66" s="1604" t="s">
        <v>195</v>
      </c>
      <c r="O66" s="1149"/>
      <c r="P66" s="1149"/>
      <c r="Q66" s="1149"/>
      <c r="R66" s="1149"/>
      <c r="S66" s="1149"/>
      <c r="T66" s="1149"/>
      <c r="U66" s="1149"/>
      <c r="V66" s="1149"/>
      <c r="W66" s="1149"/>
      <c r="X66" s="833"/>
      <c r="Y66" s="679"/>
      <c r="Z66" s="1605"/>
      <c r="AA66" s="1606"/>
      <c r="AB66" s="1606"/>
      <c r="AC66" s="1606"/>
      <c r="AD66" s="1606"/>
      <c r="AE66" s="1607"/>
      <c r="AF66" s="680" t="s">
        <v>195</v>
      </c>
    </row>
    <row r="67" spans="1:41" ht="7.5" customHeight="1">
      <c r="A67" s="1601"/>
      <c r="B67" s="1600"/>
      <c r="C67" s="1600"/>
      <c r="D67" s="802"/>
      <c r="E67" s="802"/>
      <c r="F67" s="802"/>
      <c r="G67" s="802"/>
      <c r="H67" s="1608"/>
      <c r="I67" s="1608"/>
      <c r="J67" s="1608"/>
      <c r="K67" s="1608"/>
      <c r="L67" s="1608"/>
      <c r="M67" s="1608"/>
      <c r="N67" s="1608"/>
      <c r="O67" s="1608"/>
      <c r="P67" s="1608"/>
      <c r="Q67" s="1608"/>
      <c r="R67" s="1608"/>
      <c r="S67" s="1608"/>
      <c r="T67" s="1608"/>
      <c r="U67" s="1608"/>
      <c r="V67" s="1608"/>
      <c r="W67" s="1608"/>
      <c r="X67" s="1609"/>
      <c r="Y67" s="1610"/>
      <c r="Z67" s="1608"/>
      <c r="AA67" s="1608"/>
      <c r="AB67" s="1608"/>
      <c r="AC67" s="1608"/>
      <c r="AD67" s="1608"/>
      <c r="AE67" s="1608"/>
      <c r="AF67" s="1611"/>
    </row>
    <row r="68" spans="1:41" ht="12.95" customHeight="1">
      <c r="A68" s="1614" t="s">
        <v>3986</v>
      </c>
      <c r="B68" s="1606"/>
      <c r="C68" s="1606"/>
      <c r="D68" s="1606"/>
      <c r="E68" s="1606"/>
      <c r="F68" s="1606"/>
      <c r="G68" s="1606"/>
      <c r="H68" s="1606"/>
      <c r="I68" s="1606"/>
      <c r="J68" s="1606"/>
      <c r="K68" s="1606"/>
      <c r="L68" s="1606"/>
      <c r="M68" s="1606"/>
      <c r="N68" s="1606"/>
      <c r="O68" s="1606"/>
      <c r="P68" s="1606"/>
      <c r="Q68" s="1606"/>
      <c r="R68" s="1606"/>
      <c r="S68" s="1606"/>
      <c r="T68" s="1606"/>
      <c r="U68" s="1606"/>
      <c r="V68" s="1606"/>
      <c r="W68" s="1606"/>
      <c r="X68" s="1606"/>
      <c r="Y68" s="1606"/>
      <c r="Z68" s="1606"/>
      <c r="AA68" s="1606"/>
      <c r="AB68" s="1606"/>
      <c r="AC68" s="1606"/>
      <c r="AD68" s="1606"/>
      <c r="AE68" s="1606"/>
      <c r="AF68" s="1607"/>
      <c r="AH68" s="601"/>
      <c r="AI68" s="601"/>
      <c r="AJ68" s="601"/>
      <c r="AK68" s="601"/>
      <c r="AL68" s="601"/>
      <c r="AM68" s="601"/>
      <c r="AN68" s="601"/>
      <c r="AO68" s="598"/>
    </row>
    <row r="69" spans="1:41" ht="24" customHeight="1">
      <c r="A69" s="1616" t="s">
        <v>3987</v>
      </c>
      <c r="B69" s="1617"/>
      <c r="C69" s="1617"/>
      <c r="D69" s="1617"/>
      <c r="E69" s="1617"/>
      <c r="F69" s="1617"/>
      <c r="G69" s="1617"/>
      <c r="H69" s="1617"/>
      <c r="I69" s="1617"/>
      <c r="J69" s="1617"/>
      <c r="K69" s="1617"/>
      <c r="L69" s="1617"/>
      <c r="M69" s="1617"/>
      <c r="N69" s="1617"/>
      <c r="O69" s="1617"/>
      <c r="P69" s="1617"/>
      <c r="Q69" s="1617"/>
      <c r="R69" s="1617"/>
      <c r="S69" s="1617"/>
      <c r="T69" s="1617"/>
      <c r="U69" s="1617"/>
      <c r="V69" s="1617"/>
      <c r="W69" s="1617"/>
      <c r="X69" s="1617"/>
      <c r="Y69" s="1615"/>
      <c r="Z69" s="1615"/>
      <c r="AA69" s="1615"/>
      <c r="AB69" s="1615"/>
      <c r="AC69" s="602" t="s">
        <v>226</v>
      </c>
      <c r="AD69" s="604"/>
      <c r="AE69" s="603" t="s">
        <v>136</v>
      </c>
      <c r="AF69" s="604" t="s">
        <v>248</v>
      </c>
      <c r="AH69" s="600"/>
      <c r="AI69" s="1612" t="s">
        <v>226</v>
      </c>
      <c r="AJ69" s="1613"/>
      <c r="AK69" s="258"/>
      <c r="AL69" s="1612" t="s">
        <v>136</v>
      </c>
      <c r="AM69" s="1613"/>
      <c r="AN69" s="258" t="s">
        <v>248</v>
      </c>
      <c r="AO69" s="599"/>
    </row>
    <row r="70" spans="1:41" ht="15" customHeight="1">
      <c r="A70" s="16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1149"/>
      <c r="Z70" s="1149"/>
      <c r="AA70" s="1149"/>
      <c r="AB70" s="1149"/>
      <c r="AC70" s="1149"/>
      <c r="AD70" s="1618" t="s">
        <v>163</v>
      </c>
      <c r="AE70" s="1618"/>
      <c r="AF70" s="1619"/>
    </row>
    <row r="71" spans="1:41">
      <c r="A71" s="1595" t="str">
        <f>+'DAP1'!A46</f>
        <v>Formulář zpracovala ASPEKT HM, daňová, účetní a auditorská kancelář, www.danovapriznani.cz, business.center.cz</v>
      </c>
      <c r="B71" s="1534"/>
      <c r="C71" s="1534"/>
      <c r="D71" s="1534"/>
      <c r="E71" s="1534"/>
      <c r="F71" s="1534"/>
      <c r="G71" s="1534"/>
      <c r="H71" s="1534"/>
      <c r="I71" s="1534"/>
      <c r="J71" s="1534"/>
      <c r="K71" s="1534"/>
      <c r="L71" s="1534"/>
      <c r="M71" s="1534"/>
      <c r="N71" s="1534"/>
      <c r="O71" s="1534"/>
      <c r="P71" s="1534"/>
      <c r="Q71" s="1534"/>
      <c r="R71" s="1534"/>
      <c r="S71" s="1534"/>
      <c r="T71" s="1534"/>
      <c r="U71" s="1534"/>
      <c r="V71" s="1534"/>
      <c r="W71" s="1534"/>
      <c r="X71" s="1534"/>
      <c r="Y71" s="526"/>
      <c r="Z71" s="526"/>
      <c r="AA71" s="526"/>
      <c r="AB71" s="1596" t="s">
        <v>3992</v>
      </c>
      <c r="AC71" s="1597"/>
      <c r="AD71" s="1597"/>
      <c r="AE71" s="1597"/>
      <c r="AF71" s="1598"/>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4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4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4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4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4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s="22" customFormat="1"/>
    <row r="163" spans="1:32" s="22" customFormat="1"/>
  </sheetData>
  <sheetProtection algorithmName="SHA-512" hashValue="51CP9Y1GXoKKnWdTI98KwNkR/JXkJKGAO1MLv1fM6f0wJHwXv1bTL3xarz9d/kcSizwTTM5cKv+cDzr2UgXg5A==" saltValue="w/Gqy4r+11nfoNQ92Upi9Q==" spinCount="100000" sheet="1" objects="1" scenarios="1"/>
  <mergeCells count="208">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63:X63"/>
    <mergeCell ref="Y63:AF63"/>
    <mergeCell ref="A62:G62"/>
    <mergeCell ref="H62:M62"/>
    <mergeCell ref="N62:X62"/>
    <mergeCell ref="Z62:AE62"/>
    <mergeCell ref="A60:G60"/>
    <mergeCell ref="H60:M60"/>
    <mergeCell ref="N60:X60"/>
    <mergeCell ref="Z60:AE60"/>
    <mergeCell ref="A61:X61"/>
    <mergeCell ref="Y61:AF61"/>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71:X71"/>
    <mergeCell ref="AB71:AF71"/>
    <mergeCell ref="A66:C67"/>
    <mergeCell ref="D66:G67"/>
    <mergeCell ref="H66:M66"/>
    <mergeCell ref="N66:X66"/>
    <mergeCell ref="Z66:AE66"/>
    <mergeCell ref="H67:X67"/>
    <mergeCell ref="Y67:AF67"/>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59"/>
  <sheetViews>
    <sheetView workbookViewId="0">
      <selection activeCell="K28" sqref="K28"/>
    </sheetView>
  </sheetViews>
  <sheetFormatPr defaultColWidth="9.140625" defaultRowHeight="12.75"/>
  <cols>
    <col min="1" max="2" width="2.42578125" style="118" customWidth="1"/>
    <col min="3" max="3" width="16.7109375" style="118" customWidth="1"/>
    <col min="4" max="4" width="3.140625" style="118" customWidth="1"/>
    <col min="5" max="5" width="2.42578125" style="118" customWidth="1"/>
    <col min="6" max="6" width="1.7109375" style="118" customWidth="1"/>
    <col min="7" max="40" width="2.42578125" style="118" customWidth="1"/>
    <col min="41" max="41" width="3" style="118" customWidth="1"/>
    <col min="42" max="81" width="9.140625" style="22"/>
    <col min="82" max="16384" width="9.140625" style="118"/>
  </cols>
  <sheetData>
    <row r="1" spans="1:83" ht="18" customHeight="1">
      <c r="A1" s="1727"/>
      <c r="B1" s="1737"/>
      <c r="C1" s="1737"/>
      <c r="D1" s="1857" t="s">
        <v>4000</v>
      </c>
      <c r="E1" s="1857"/>
      <c r="F1" s="1857"/>
      <c r="G1" s="1857"/>
      <c r="H1" s="1857"/>
      <c r="I1" s="1857"/>
      <c r="J1" s="1857"/>
      <c r="K1" s="185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514"/>
      <c r="AK1" s="514"/>
      <c r="AL1" s="514"/>
      <c r="AM1" s="514"/>
      <c r="AN1" s="514"/>
      <c r="AO1" s="514"/>
      <c r="CD1" s="22"/>
      <c r="CE1" s="22"/>
    </row>
    <row r="2" spans="1:83">
      <c r="A2" s="1737"/>
      <c r="B2" s="1737"/>
      <c r="C2" s="1737"/>
      <c r="D2" s="1858"/>
      <c r="E2" s="723"/>
      <c r="F2" s="723"/>
      <c r="G2" s="723"/>
      <c r="H2" s="723"/>
      <c r="I2" s="723"/>
      <c r="J2" s="723"/>
      <c r="K2" s="723"/>
      <c r="L2" s="723"/>
      <c r="M2" s="723"/>
      <c r="N2" s="1859" t="s">
        <v>153</v>
      </c>
      <c r="O2" s="1860"/>
      <c r="P2" s="1860"/>
      <c r="Q2" s="1860"/>
      <c r="R2" s="1860"/>
      <c r="S2" s="1860"/>
      <c r="T2" s="1860"/>
      <c r="U2" s="1860"/>
      <c r="V2" s="1860"/>
      <c r="W2" s="1737"/>
      <c r="X2" s="723"/>
      <c r="Y2" s="723"/>
      <c r="Z2" s="723"/>
      <c r="AA2" s="723"/>
      <c r="AB2" s="723"/>
      <c r="AC2" s="723"/>
      <c r="AD2" s="723"/>
      <c r="AE2" s="723"/>
      <c r="AF2" s="723"/>
      <c r="AG2" s="723"/>
      <c r="AH2" s="723"/>
      <c r="AI2" s="20"/>
      <c r="AJ2" s="514"/>
      <c r="AK2" s="514"/>
      <c r="AL2" s="514"/>
      <c r="AM2" s="514"/>
      <c r="AN2" s="514"/>
      <c r="AO2" s="514"/>
      <c r="CD2" s="22"/>
      <c r="CE2" s="22"/>
    </row>
    <row r="3" spans="1:83">
      <c r="A3" s="1737"/>
      <c r="B3" s="1737"/>
      <c r="C3" s="1737"/>
      <c r="D3" s="723"/>
      <c r="E3" s="723"/>
      <c r="F3" s="723"/>
      <c r="G3" s="723"/>
      <c r="H3" s="723"/>
      <c r="I3" s="723"/>
      <c r="J3" s="723"/>
      <c r="K3" s="723"/>
      <c r="L3" s="723"/>
      <c r="M3" s="723"/>
      <c r="N3" s="1861" t="str">
        <f>+'SP1'!Y10</f>
        <v/>
      </c>
      <c r="O3" s="1862"/>
      <c r="P3" s="1862"/>
      <c r="Q3" s="1862"/>
      <c r="R3" s="1862"/>
      <c r="S3" s="1862"/>
      <c r="T3" s="1862"/>
      <c r="U3" s="1862"/>
      <c r="V3" s="1360"/>
      <c r="W3" s="1863"/>
      <c r="X3" s="1864"/>
      <c r="Y3" s="1864"/>
      <c r="Z3" s="1864"/>
      <c r="AA3" s="1864"/>
      <c r="AB3" s="1864"/>
      <c r="AC3" s="1864"/>
      <c r="AD3" s="1864"/>
      <c r="AE3" s="1864"/>
      <c r="AF3" s="1864"/>
      <c r="AG3" s="1864"/>
      <c r="AH3" s="1864"/>
      <c r="AI3" s="1864"/>
      <c r="AJ3" s="1864"/>
      <c r="AK3" s="1864"/>
      <c r="AL3" s="1864"/>
      <c r="AM3" s="1864"/>
      <c r="AN3" s="1864"/>
      <c r="AO3" s="1864"/>
      <c r="CD3" s="22"/>
      <c r="CE3" s="22"/>
    </row>
    <row r="4" spans="1:83" ht="5.0999999999999996" customHeight="1">
      <c r="A4" s="1727"/>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37"/>
      <c r="AC4" s="1737"/>
      <c r="AD4" s="1737"/>
      <c r="AE4" s="1737"/>
      <c r="AF4" s="1737"/>
      <c r="AG4" s="1737"/>
      <c r="AH4" s="1737"/>
      <c r="AI4" s="1737"/>
      <c r="AJ4" s="1737"/>
      <c r="AK4" s="1737"/>
      <c r="AL4" s="1737"/>
      <c r="AM4" s="1737"/>
      <c r="AN4" s="1737"/>
      <c r="AO4" s="1737"/>
    </row>
    <row r="5" spans="1:83" ht="12" customHeight="1">
      <c r="A5" s="1670" t="s">
        <v>3993</v>
      </c>
      <c r="B5" s="1671"/>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O5" s="1672"/>
    </row>
    <row r="6" spans="1:83" ht="4.5" customHeight="1">
      <c r="A6" s="1630"/>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c r="AK6" s="1149"/>
      <c r="AL6" s="1149"/>
      <c r="AM6" s="1149"/>
      <c r="AN6" s="1149"/>
      <c r="AO6" s="833"/>
    </row>
    <row r="7" spans="1:83" ht="18.75" customHeight="1">
      <c r="A7" s="1853" t="s">
        <v>3994</v>
      </c>
      <c r="B7" s="802"/>
      <c r="C7" s="802"/>
      <c r="D7" s="802"/>
      <c r="E7" s="802"/>
      <c r="F7" s="802"/>
      <c r="G7" s="1149"/>
      <c r="H7" s="1149"/>
      <c r="I7" s="1149"/>
      <c r="J7" s="1149"/>
      <c r="K7" s="1637"/>
      <c r="L7" s="555" t="s">
        <v>248</v>
      </c>
      <c r="M7" s="1854" t="s">
        <v>3894</v>
      </c>
      <c r="N7" s="1149"/>
      <c r="O7" s="1149"/>
      <c r="P7" s="1637"/>
      <c r="Q7" s="555"/>
      <c r="R7" s="1854" t="s">
        <v>3895</v>
      </c>
      <c r="S7" s="1149"/>
      <c r="T7" s="1149"/>
      <c r="U7" s="1855" t="s">
        <v>3995</v>
      </c>
      <c r="V7" s="1855"/>
      <c r="W7" s="1855"/>
      <c r="X7" s="1855"/>
      <c r="Y7" s="1855"/>
      <c r="Z7" s="1855"/>
      <c r="AA7" s="1855"/>
      <c r="AB7" s="1855"/>
      <c r="AC7" s="1855"/>
      <c r="AD7" s="1855"/>
      <c r="AE7" s="1855"/>
      <c r="AF7" s="1855"/>
      <c r="AG7" s="1855"/>
      <c r="AH7" s="1855"/>
      <c r="AI7" s="1855"/>
      <c r="AJ7" s="1855"/>
      <c r="AK7" s="1855"/>
      <c r="AL7" s="1855"/>
      <c r="AM7" s="1856"/>
      <c r="AN7" s="555"/>
      <c r="AO7" s="659"/>
    </row>
    <row r="8" spans="1:83" ht="15" customHeight="1" thickBot="1">
      <c r="A8" s="1697" t="s">
        <v>4003</v>
      </c>
      <c r="B8" s="1149"/>
      <c r="C8" s="1149"/>
      <c r="D8" s="1149"/>
      <c r="E8" s="1149"/>
      <c r="F8" s="1149"/>
      <c r="G8" s="1149"/>
      <c r="H8" s="1149"/>
      <c r="I8" s="1149"/>
      <c r="J8" s="1149"/>
      <c r="K8" s="1149"/>
      <c r="L8" s="1149"/>
      <c r="M8" s="1149"/>
      <c r="N8" s="1149"/>
      <c r="O8" s="1149"/>
      <c r="P8" s="1149"/>
      <c r="Q8" s="1149"/>
      <c r="R8" s="1149"/>
      <c r="S8" s="1149"/>
      <c r="T8" s="1149"/>
      <c r="U8" s="1149"/>
      <c r="V8" s="1149"/>
      <c r="W8" s="1149"/>
      <c r="X8" s="1149"/>
      <c r="Y8" s="1149"/>
      <c r="Z8" s="1149"/>
      <c r="AA8" s="1149"/>
      <c r="AB8" s="1149"/>
      <c r="AC8" s="1149"/>
      <c r="AD8" s="1637"/>
      <c r="AE8" s="681"/>
      <c r="AF8" s="1852"/>
      <c r="AG8" s="1608"/>
      <c r="AH8" s="1608"/>
      <c r="AI8" s="1608"/>
      <c r="AJ8" s="1608"/>
      <c r="AK8" s="1608"/>
      <c r="AL8" s="1608"/>
      <c r="AM8" s="1608"/>
      <c r="AN8" s="1608"/>
      <c r="AO8" s="1611"/>
    </row>
    <row r="9" spans="1:83" ht="18.95" customHeight="1" thickBot="1">
      <c r="A9" s="1847" t="s">
        <v>3850</v>
      </c>
      <c r="B9" s="1149"/>
      <c r="C9" s="1542"/>
      <c r="D9" s="1848">
        <f>IF(('SP1'!P40+'SP1'!U40)=0,0,CEILING(IF(OR(EXACT(L7,"X"),EXACT(L7,"x")),MIN(186228,MAX(IF(OR(EXACT(AE8,"X"),EXACT(AE8,"x")),11640,16295),'SP1'!H38*0.55/('SP1'!P40+'SP1'!U40))),MIN(186228,MAX(5122,'SP1'!H38*0.55/('SP1'!P40+'SP1'!U40)))),1))</f>
        <v>16295</v>
      </c>
      <c r="E9" s="1849"/>
      <c r="F9" s="1849"/>
      <c r="G9" s="1849"/>
      <c r="H9" s="1849"/>
      <c r="I9" s="1849"/>
      <c r="J9" s="1850"/>
      <c r="K9" s="1851" t="s">
        <v>3852</v>
      </c>
      <c r="L9" s="811"/>
      <c r="M9" s="811"/>
      <c r="N9" s="811"/>
      <c r="O9" s="811"/>
      <c r="P9" s="811"/>
      <c r="Q9" s="811"/>
      <c r="R9" s="811"/>
      <c r="S9" s="1848">
        <f>+CEILING(D9*0.292,1)</f>
        <v>4759</v>
      </c>
      <c r="T9" s="1849"/>
      <c r="U9" s="1849"/>
      <c r="V9" s="1849"/>
      <c r="W9" s="1849"/>
      <c r="X9" s="1849"/>
      <c r="Y9" s="1850"/>
      <c r="Z9" s="1851" t="s">
        <v>3851</v>
      </c>
      <c r="AA9" s="811"/>
      <c r="AB9" s="811"/>
      <c r="AC9" s="811"/>
      <c r="AD9" s="811"/>
      <c r="AE9" s="811"/>
      <c r="AF9" s="811"/>
      <c r="AG9" s="811"/>
      <c r="AH9" s="1848">
        <f>+IF(S9=0,0,+CEILING(MAX(216,+'SP1'!H54/('SP1'!P42+'SP1'!U42)*0.027),1))</f>
        <v>357</v>
      </c>
      <c r="AI9" s="1849"/>
      <c r="AJ9" s="1849"/>
      <c r="AK9" s="1849"/>
      <c r="AL9" s="1849"/>
      <c r="AM9" s="1849"/>
      <c r="AN9" s="1850"/>
      <c r="AO9" s="651"/>
    </row>
    <row r="10" spans="1:83" ht="4.5" customHeight="1">
      <c r="A10" s="1630"/>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c r="AJ10" s="1149"/>
      <c r="AK10" s="1149"/>
      <c r="AL10" s="1149"/>
      <c r="AM10" s="1149"/>
      <c r="AN10" s="1149"/>
      <c r="AO10" s="833"/>
    </row>
    <row r="11" spans="1:83">
      <c r="A11" s="1670" t="s">
        <v>3741</v>
      </c>
      <c r="B11" s="1671"/>
      <c r="C11" s="1671"/>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1"/>
      <c r="Z11" s="1671"/>
      <c r="AA11" s="1671"/>
      <c r="AB11" s="1671"/>
      <c r="AC11" s="1671"/>
      <c r="AD11" s="1671"/>
      <c r="AE11" s="1671"/>
      <c r="AF11" s="1671"/>
      <c r="AG11" s="1671"/>
      <c r="AH11" s="1671"/>
      <c r="AI11" s="1671"/>
      <c r="AJ11" s="1671"/>
      <c r="AK11" s="1671"/>
      <c r="AL11" s="1671"/>
      <c r="AM11" s="1671"/>
      <c r="AN11" s="1671"/>
      <c r="AO11" s="1672"/>
    </row>
    <row r="12" spans="1:83" ht="5.0999999999999996" customHeight="1">
      <c r="A12" s="1844"/>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6"/>
    </row>
    <row r="13" spans="1:83" ht="18.95" customHeight="1">
      <c r="A13" s="1836" t="s">
        <v>316</v>
      </c>
      <c r="B13" s="1149"/>
      <c r="C13" s="1149"/>
      <c r="D13" s="1149"/>
      <c r="E13" s="1149"/>
      <c r="F13" s="1149"/>
      <c r="G13" s="1837">
        <f>+IF('SP1'!H66&lt;0,-'SP1'!H66,0)</f>
        <v>0</v>
      </c>
      <c r="H13" s="1838"/>
      <c r="I13" s="1838"/>
      <c r="J13" s="1838"/>
      <c r="K13" s="1838"/>
      <c r="L13" s="1838"/>
      <c r="M13" s="1838"/>
      <c r="N13" s="1838"/>
      <c r="O13" s="1839"/>
      <c r="P13" s="1836" t="s">
        <v>195</v>
      </c>
      <c r="Q13" s="1149"/>
      <c r="R13" s="1728" t="s">
        <v>3996</v>
      </c>
      <c r="S13" s="731"/>
      <c r="T13" s="731"/>
      <c r="U13" s="731"/>
      <c r="V13" s="731"/>
      <c r="W13" s="731"/>
      <c r="X13" s="731"/>
      <c r="Y13" s="731"/>
      <c r="Z13" s="731"/>
      <c r="AA13" s="731"/>
      <c r="AB13" s="731"/>
      <c r="AC13" s="731"/>
      <c r="AD13" s="731"/>
      <c r="AE13" s="731"/>
      <c r="AF13" s="731"/>
      <c r="AG13" s="731"/>
      <c r="AH13" s="731"/>
      <c r="AI13" s="731"/>
      <c r="AJ13" s="731"/>
      <c r="AK13" s="731"/>
      <c r="AL13" s="731"/>
      <c r="AM13" s="1840"/>
      <c r="AN13" s="258"/>
      <c r="AO13" s="668"/>
      <c r="BW13" s="118"/>
      <c r="BX13" s="118"/>
      <c r="BY13" s="118"/>
      <c r="BZ13" s="118"/>
      <c r="CA13" s="118"/>
      <c r="CB13" s="118"/>
      <c r="CC13" s="118"/>
    </row>
    <row r="14" spans="1:83" ht="5.0999999999999996" customHeight="1">
      <c r="A14" s="1630"/>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761"/>
    </row>
    <row r="15" spans="1:83">
      <c r="A15" s="1638" t="s">
        <v>3742</v>
      </c>
      <c r="B15" s="1842"/>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3"/>
    </row>
    <row r="16" spans="1:83" ht="15" customHeight="1">
      <c r="A16" s="509" t="s">
        <v>224</v>
      </c>
      <c r="B16" s="258"/>
      <c r="C16" s="516" t="s">
        <v>3927</v>
      </c>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149"/>
      <c r="AC16" s="1149"/>
      <c r="AD16" s="1149"/>
      <c r="AE16" s="1149"/>
      <c r="AF16" s="1149"/>
      <c r="AG16" s="1149"/>
      <c r="AH16" s="1149"/>
      <c r="AI16" s="1149"/>
      <c r="AJ16" s="1149"/>
      <c r="AK16" s="1149"/>
      <c r="AL16" s="1149"/>
      <c r="AM16" s="1149"/>
      <c r="AN16" s="1149"/>
      <c r="AO16" s="833"/>
    </row>
    <row r="17" spans="1:87" s="119" customFormat="1" ht="9.9499999999999993" customHeight="1">
      <c r="A17" s="1620" t="s">
        <v>3736</v>
      </c>
      <c r="B17" s="1149"/>
      <c r="C17" s="1149"/>
      <c r="D17" s="1149"/>
      <c r="E17" s="1149"/>
      <c r="F17" s="1149"/>
      <c r="G17" s="1149"/>
      <c r="H17" s="1621" t="s">
        <v>257</v>
      </c>
      <c r="I17" s="1149"/>
      <c r="J17" s="1149"/>
      <c r="K17" s="1149"/>
      <c r="L17" s="1149"/>
      <c r="M17" s="1621" t="s">
        <v>258</v>
      </c>
      <c r="N17" s="1621"/>
      <c r="O17" s="1621"/>
      <c r="P17" s="1621"/>
      <c r="Q17" s="1621"/>
      <c r="R17" s="1621"/>
      <c r="S17" s="1621"/>
      <c r="T17" s="1621"/>
      <c r="U17" s="1621"/>
      <c r="V17" s="516"/>
      <c r="W17" s="1621" t="s">
        <v>220</v>
      </c>
      <c r="X17" s="1621"/>
      <c r="Y17" s="1621"/>
      <c r="Z17" s="1621"/>
      <c r="AA17" s="516"/>
      <c r="AB17" s="516"/>
      <c r="AC17" s="1621" t="s">
        <v>292</v>
      </c>
      <c r="AD17" s="1680"/>
      <c r="AE17" s="1680"/>
      <c r="AF17" s="1680"/>
      <c r="AG17" s="1680"/>
      <c r="AH17" s="1680"/>
      <c r="AI17" s="516"/>
      <c r="AJ17" s="1621" t="s">
        <v>260</v>
      </c>
      <c r="AK17" s="1621"/>
      <c r="AL17" s="1621"/>
      <c r="AM17" s="1621"/>
      <c r="AN17" s="1680"/>
      <c r="AO17" s="1703"/>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87" ht="15" customHeight="1">
      <c r="A18" s="1755"/>
      <c r="B18" s="1649"/>
      <c r="C18" s="1649"/>
      <c r="D18" s="1649"/>
      <c r="E18" s="1649"/>
      <c r="F18" s="742"/>
      <c r="G18" s="527"/>
      <c r="H18" s="1832" t="str">
        <f>+IF(ISERR(MID(ZAKL_DATA!B32,1,+FIND("-",ZAKL_DATA!B32)-1))," ",MID(ZAKL_DATA!B32,1,+FIND("-",ZAKL_DATA!B32)-1))</f>
        <v xml:space="preserve"> </v>
      </c>
      <c r="I18" s="1037"/>
      <c r="J18" s="1037"/>
      <c r="K18" s="1777"/>
      <c r="L18" s="515" t="s">
        <v>162</v>
      </c>
      <c r="M18" s="1755">
        <f>IF(ISERR(+MID(ZAKL_DATA!B32,+FIND("-",ZAKL_DATA!B32)+1,20)),ZAKL_DATA!B32,+MID(ZAKL_DATA!B32,+FIND("-",ZAKL_DATA!B32)+1,20))</f>
        <v>0</v>
      </c>
      <c r="N18" s="1765"/>
      <c r="O18" s="1765"/>
      <c r="P18" s="1765"/>
      <c r="Q18" s="1765"/>
      <c r="R18" s="1765"/>
      <c r="S18" s="1765"/>
      <c r="T18" s="1765"/>
      <c r="U18" s="1756"/>
      <c r="V18" s="515" t="s">
        <v>259</v>
      </c>
      <c r="W18" s="1828">
        <f>+ZAKL_DATA!B33</f>
        <v>0</v>
      </c>
      <c r="X18" s="1765"/>
      <c r="Y18" s="1765"/>
      <c r="Z18" s="1756"/>
      <c r="AA18" s="1653"/>
      <c r="AB18" s="1653"/>
      <c r="AC18" s="1755" t="str">
        <f>+N3</f>
        <v/>
      </c>
      <c r="AD18" s="1765"/>
      <c r="AE18" s="1765"/>
      <c r="AF18" s="1765"/>
      <c r="AG18" s="1765"/>
      <c r="AH18" s="1756"/>
      <c r="AI18" s="366"/>
      <c r="AJ18" s="1828"/>
      <c r="AK18" s="1829"/>
      <c r="AL18" s="1829"/>
      <c r="AM18" s="1829"/>
      <c r="AN18" s="1830"/>
      <c r="AO18" s="1831"/>
    </row>
    <row r="19" spans="1:87" ht="9.9499999999999993" customHeight="1">
      <c r="A19" s="1630"/>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761"/>
    </row>
    <row r="20" spans="1:87" ht="15" customHeight="1">
      <c r="A20" s="509" t="s">
        <v>225</v>
      </c>
      <c r="B20" s="258"/>
      <c r="C20" s="1823" t="s">
        <v>3928</v>
      </c>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802"/>
      <c r="AO20" s="1824"/>
    </row>
    <row r="21" spans="1:87" ht="12" customHeight="1">
      <c r="A21" s="1667" t="s">
        <v>261</v>
      </c>
      <c r="B21" s="1668"/>
      <c r="C21" s="1668"/>
      <c r="D21" s="1668"/>
      <c r="E21" s="1149"/>
      <c r="F21" s="1621" t="s">
        <v>42</v>
      </c>
      <c r="G21" s="1149"/>
      <c r="H21" s="1149"/>
      <c r="I21" s="1149"/>
      <c r="J21" s="1149"/>
      <c r="K21" s="1621" t="s">
        <v>262</v>
      </c>
      <c r="L21" s="1621"/>
      <c r="M21" s="1621"/>
      <c r="N21" s="1621"/>
      <c r="O21" s="1621"/>
      <c r="P21" s="1621"/>
      <c r="Q21" s="1621"/>
      <c r="R21" s="1621"/>
      <c r="S21" s="1621"/>
      <c r="T21" s="1149"/>
      <c r="U21" s="1149"/>
      <c r="V21" s="1149"/>
      <c r="W21" s="1149"/>
      <c r="X21" s="1149"/>
      <c r="Y21" s="1149"/>
      <c r="Z21" s="1149"/>
      <c r="AA21" s="1149"/>
      <c r="AB21" s="1149"/>
      <c r="AC21" s="1621" t="s">
        <v>43</v>
      </c>
      <c r="AD21" s="1149"/>
      <c r="AE21" s="1149"/>
      <c r="AF21" s="1149"/>
      <c r="AG21" s="1149"/>
      <c r="AH21" s="1662" t="s">
        <v>263</v>
      </c>
      <c r="AI21" s="1662"/>
      <c r="AJ21" s="1662"/>
      <c r="AK21" s="1662"/>
      <c r="AL21" s="1662"/>
      <c r="AM21" s="1662"/>
      <c r="AN21" s="1662"/>
      <c r="AO21" s="1663"/>
    </row>
    <row r="22" spans="1:87" ht="15" customHeight="1">
      <c r="A22" s="1833"/>
      <c r="B22" s="1834"/>
      <c r="C22" s="1834"/>
      <c r="D22" s="1835"/>
      <c r="E22" s="1149"/>
      <c r="F22" s="1832"/>
      <c r="G22" s="1037"/>
      <c r="H22" s="1037"/>
      <c r="I22" s="1777"/>
      <c r="J22" s="515"/>
      <c r="K22" s="1708"/>
      <c r="L22" s="1809"/>
      <c r="M22" s="1809"/>
      <c r="N22" s="1809"/>
      <c r="O22" s="1809"/>
      <c r="P22" s="1809"/>
      <c r="Q22" s="1809"/>
      <c r="R22" s="1809"/>
      <c r="S22" s="1809"/>
      <c r="T22" s="1649"/>
      <c r="U22" s="1649"/>
      <c r="V22" s="1649"/>
      <c r="W22" s="1649"/>
      <c r="X22" s="1649"/>
      <c r="Y22" s="1649"/>
      <c r="Z22" s="1649"/>
      <c r="AA22" s="742"/>
      <c r="AB22" s="1149"/>
      <c r="AC22" s="1832"/>
      <c r="AD22" s="1037"/>
      <c r="AE22" s="1037"/>
      <c r="AF22" s="1777"/>
      <c r="AG22" s="515"/>
      <c r="AH22" s="741"/>
      <c r="AI22" s="1603"/>
      <c r="AJ22" s="1603"/>
      <c r="AK22" s="1603"/>
      <c r="AL22" s="1603"/>
      <c r="AM22" s="1603"/>
      <c r="AN22" s="1603"/>
      <c r="AO22" s="951"/>
    </row>
    <row r="23" spans="1:87" ht="7.5" customHeight="1">
      <c r="A23" s="1630"/>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761"/>
    </row>
    <row r="24" spans="1:87" ht="15" customHeight="1">
      <c r="A24" s="1813" t="s">
        <v>3893</v>
      </c>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1814"/>
      <c r="AF24" s="1814"/>
      <c r="AG24" s="1815"/>
      <c r="AH24" s="1815"/>
      <c r="AI24" s="1815"/>
      <c r="AJ24" s="1815"/>
      <c r="AK24" s="1815"/>
      <c r="AL24" s="1815"/>
      <c r="AM24" s="1815"/>
      <c r="AN24" s="1815"/>
      <c r="AO24" s="1816"/>
    </row>
    <row r="25" spans="1:87" ht="8.1" customHeight="1">
      <c r="A25" s="1673"/>
      <c r="B25" s="1817"/>
      <c r="C25" s="1817"/>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1817"/>
      <c r="AM25" s="1817"/>
      <c r="AN25" s="1817"/>
      <c r="AO25" s="1818"/>
      <c r="CD25" s="22"/>
      <c r="CE25" s="22"/>
      <c r="CF25" s="22"/>
      <c r="CG25" s="22"/>
      <c r="CH25" s="22"/>
      <c r="CI25" s="22"/>
    </row>
    <row r="26" spans="1:87" ht="21.95" customHeight="1">
      <c r="A26" s="1823" t="s">
        <v>4001</v>
      </c>
      <c r="B26" s="1187"/>
      <c r="C26" s="1187"/>
      <c r="D26" s="1187"/>
      <c r="E26" s="1187"/>
      <c r="F26" s="1187"/>
      <c r="G26" s="1187"/>
      <c r="H26" s="1187"/>
      <c r="I26" s="1187"/>
      <c r="J26" s="1187"/>
      <c r="K26" s="1187"/>
      <c r="L26" s="1187"/>
      <c r="M26" s="1187"/>
      <c r="N26" s="1187"/>
      <c r="O26" s="1187"/>
      <c r="P26" s="1187"/>
      <c r="Q26" s="1752" t="s">
        <v>224</v>
      </c>
      <c r="R26" s="1753"/>
      <c r="S26" s="555"/>
      <c r="T26" s="1752" t="s">
        <v>225</v>
      </c>
      <c r="U26" s="1753"/>
      <c r="V26" s="555"/>
      <c r="W26" s="1752" t="s">
        <v>211</v>
      </c>
      <c r="X26" s="1753"/>
      <c r="Y26" s="555"/>
      <c r="Z26" s="1752" t="s">
        <v>212</v>
      </c>
      <c r="AA26" s="1753"/>
      <c r="AB26" s="555"/>
      <c r="AC26" s="1752" t="s">
        <v>213</v>
      </c>
      <c r="AD26" s="1753"/>
      <c r="AE26" s="555"/>
      <c r="AF26" s="1752" t="s">
        <v>214</v>
      </c>
      <c r="AG26" s="1753"/>
      <c r="AH26" s="555"/>
      <c r="AI26" s="1752" t="s">
        <v>3896</v>
      </c>
      <c r="AJ26" s="1753"/>
      <c r="AK26" s="555"/>
      <c r="AL26" s="1752" t="s">
        <v>3897</v>
      </c>
      <c r="AM26" s="1753"/>
      <c r="AN26" s="555"/>
      <c r="AO26" s="517"/>
      <c r="CD26" s="22"/>
      <c r="CE26" s="22"/>
      <c r="CF26" s="22"/>
      <c r="CG26" s="22"/>
      <c r="CH26" s="22"/>
      <c r="CI26" s="22"/>
    </row>
    <row r="27" spans="1:87" ht="8.1" customHeight="1">
      <c r="A27" s="1754"/>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637"/>
      <c r="CD27" s="22"/>
      <c r="CE27" s="22"/>
      <c r="CF27" s="22"/>
      <c r="CG27" s="22"/>
      <c r="CH27" s="22"/>
      <c r="CI27" s="22"/>
    </row>
    <row r="28" spans="1:87" ht="21.95" customHeight="1">
      <c r="A28" s="1665" t="s">
        <v>3929</v>
      </c>
      <c r="B28" s="1149"/>
      <c r="C28" s="1149"/>
      <c r="D28" s="1149"/>
      <c r="E28" s="1149"/>
      <c r="F28" s="1149"/>
      <c r="G28" s="1149"/>
      <c r="H28" s="1149"/>
      <c r="I28" s="1752" t="s">
        <v>226</v>
      </c>
      <c r="J28" s="1753"/>
      <c r="K28" s="681" t="s">
        <v>248</v>
      </c>
      <c r="L28" s="1752" t="s">
        <v>136</v>
      </c>
      <c r="M28" s="1753"/>
      <c r="N28" s="681"/>
      <c r="O28" s="366"/>
      <c r="P28" s="1621" t="s">
        <v>3997</v>
      </c>
      <c r="Q28" s="1149"/>
      <c r="R28" s="1149"/>
      <c r="S28" s="1149"/>
      <c r="T28" s="1149"/>
      <c r="U28" s="1149"/>
      <c r="V28" s="1149"/>
      <c r="W28" s="1149"/>
      <c r="X28" s="1149"/>
      <c r="Y28" s="1149"/>
      <c r="Z28" s="1149"/>
      <c r="AA28" s="1149"/>
      <c r="AB28" s="1149"/>
      <c r="AC28" s="1149"/>
      <c r="AD28" s="1149"/>
      <c r="AE28" s="1149"/>
      <c r="AF28" s="1149"/>
      <c r="AG28" s="1149"/>
      <c r="AH28" s="1149"/>
      <c r="AI28" s="1752" t="s">
        <v>226</v>
      </c>
      <c r="AJ28" s="1753"/>
      <c r="AK28" s="681"/>
      <c r="AL28" s="1752" t="s">
        <v>136</v>
      </c>
      <c r="AM28" s="1753"/>
      <c r="AN28" s="681" t="s">
        <v>248</v>
      </c>
      <c r="AO28" s="517"/>
      <c r="CD28" s="22"/>
      <c r="CE28" s="22"/>
      <c r="CF28" s="22"/>
      <c r="CG28" s="22"/>
      <c r="CH28" s="22"/>
      <c r="CI28" s="22"/>
    </row>
    <row r="29" spans="1:87" ht="8.1" customHeight="1">
      <c r="A29" s="1654"/>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96"/>
      <c r="CD29" s="22"/>
      <c r="CE29" s="22"/>
      <c r="CF29" s="22"/>
      <c r="CG29" s="22"/>
      <c r="CH29" s="22"/>
      <c r="CI29" s="22"/>
    </row>
    <row r="30" spans="1:87" ht="21.95" customHeight="1">
      <c r="A30" s="1823" t="s">
        <v>3998</v>
      </c>
      <c r="B30" s="802"/>
      <c r="C30" s="802"/>
      <c r="D30" s="802"/>
      <c r="E30" s="802"/>
      <c r="F30" s="802"/>
      <c r="G30" s="802"/>
      <c r="H30" s="802"/>
      <c r="I30" s="1752" t="s">
        <v>226</v>
      </c>
      <c r="J30" s="1753"/>
      <c r="K30" s="681"/>
      <c r="L30" s="1752" t="s">
        <v>136</v>
      </c>
      <c r="M30" s="1753"/>
      <c r="N30" s="681" t="s">
        <v>248</v>
      </c>
      <c r="O30" s="366"/>
      <c r="P30" s="1679" t="s">
        <v>3930</v>
      </c>
      <c r="Q30" s="802"/>
      <c r="R30" s="802"/>
      <c r="S30" s="802"/>
      <c r="T30" s="802"/>
      <c r="U30" s="802"/>
      <c r="V30" s="802"/>
      <c r="W30" s="802"/>
      <c r="X30" s="802"/>
      <c r="Y30" s="802"/>
      <c r="Z30" s="802"/>
      <c r="AA30" s="802"/>
      <c r="AB30" s="802"/>
      <c r="AC30" s="802"/>
      <c r="AD30" s="802"/>
      <c r="AE30" s="802"/>
      <c r="AF30" s="802"/>
      <c r="AG30" s="1824"/>
      <c r="AH30" s="1825"/>
      <c r="AI30" s="1826"/>
      <c r="AJ30" s="1826"/>
      <c r="AK30" s="1826"/>
      <c r="AL30" s="1826"/>
      <c r="AM30" s="1826"/>
      <c r="AN30" s="1827"/>
      <c r="AO30" s="517"/>
      <c r="CD30" s="22"/>
      <c r="CE30" s="22"/>
      <c r="CF30" s="22"/>
      <c r="CG30" s="22"/>
      <c r="CH30" s="22"/>
      <c r="CI30" s="22"/>
    </row>
    <row r="31" spans="1:87" ht="8.1" customHeight="1">
      <c r="A31" s="1630"/>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761"/>
      <c r="CD31" s="22"/>
      <c r="CE31" s="22"/>
      <c r="CF31" s="22"/>
      <c r="CG31" s="22"/>
      <c r="CH31" s="22"/>
      <c r="CI31" s="22"/>
    </row>
    <row r="32" spans="1:87" ht="15" customHeight="1">
      <c r="A32" s="1670" t="s">
        <v>3771</v>
      </c>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c r="Z32" s="1671"/>
      <c r="AA32" s="1671"/>
      <c r="AB32" s="1671"/>
      <c r="AC32" s="1671"/>
      <c r="AD32" s="1671"/>
      <c r="AE32" s="1671"/>
      <c r="AF32" s="1671"/>
      <c r="AG32" s="1671"/>
      <c r="AH32" s="1671"/>
      <c r="AI32" s="1671"/>
      <c r="AJ32" s="1671"/>
      <c r="AK32" s="1671"/>
      <c r="AL32" s="1671"/>
      <c r="AM32" s="1671"/>
      <c r="AN32" s="1671"/>
      <c r="AO32" s="1672"/>
    </row>
    <row r="33" spans="1:41" ht="12" customHeight="1">
      <c r="A33" s="1819" t="s">
        <v>239</v>
      </c>
      <c r="B33" s="1820"/>
      <c r="C33" s="1820"/>
      <c r="D33" s="1820"/>
      <c r="E33" s="1820"/>
      <c r="F33" s="1820"/>
      <c r="G33" s="1820"/>
      <c r="H33" s="1820"/>
      <c r="I33" s="1820"/>
      <c r="J33" s="1820"/>
      <c r="K33" s="1820"/>
      <c r="L33" s="1784" t="s">
        <v>317</v>
      </c>
      <c r="M33" s="1821"/>
      <c r="N33" s="1821"/>
      <c r="O33" s="1821"/>
      <c r="P33" s="1821"/>
      <c r="Q33" s="1821"/>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1"/>
      <c r="AM33" s="1821"/>
      <c r="AN33" s="1821"/>
      <c r="AO33" s="1822"/>
    </row>
    <row r="34" spans="1:41" ht="15" customHeight="1">
      <c r="A34" s="1776"/>
      <c r="B34" s="1037"/>
      <c r="C34" s="1037"/>
      <c r="D34" s="1037"/>
      <c r="E34" s="1777"/>
      <c r="F34" s="509"/>
      <c r="G34" s="1149"/>
      <c r="H34" s="1149"/>
      <c r="I34" s="1149"/>
      <c r="J34" s="1149"/>
      <c r="K34" s="1149"/>
      <c r="L34" s="1778"/>
      <c r="M34" s="1649"/>
      <c r="N34" s="1649"/>
      <c r="O34" s="1649"/>
      <c r="P34" s="1649"/>
      <c r="Q34" s="1649"/>
      <c r="R34" s="1649"/>
      <c r="S34" s="1649"/>
      <c r="T34" s="1649"/>
      <c r="U34" s="1649"/>
      <c r="V34" s="1649"/>
      <c r="W34" s="1649"/>
      <c r="X34" s="1649"/>
      <c r="Y34" s="1649"/>
      <c r="Z34" s="1649"/>
      <c r="AA34" s="1649"/>
      <c r="AB34" s="1649"/>
      <c r="AC34" s="1649"/>
      <c r="AD34" s="1649"/>
      <c r="AE34" s="1649"/>
      <c r="AF34" s="1649"/>
      <c r="AG34" s="1649"/>
      <c r="AH34" s="1649"/>
      <c r="AI34" s="1649"/>
      <c r="AJ34" s="1649"/>
      <c r="AK34" s="1649"/>
      <c r="AL34" s="1649"/>
      <c r="AM34" s="1649"/>
      <c r="AN34" s="742"/>
      <c r="AO34" s="508"/>
    </row>
    <row r="35" spans="1:41" ht="5.0999999999999996" customHeight="1">
      <c r="A35" s="1630"/>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761"/>
    </row>
    <row r="36" spans="1:41">
      <c r="A36" s="1670" t="s">
        <v>3772</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c r="AI36" s="1603"/>
      <c r="AJ36" s="1603"/>
      <c r="AK36" s="1603"/>
      <c r="AL36" s="1603"/>
      <c r="AM36" s="1603"/>
      <c r="AN36" s="1603"/>
      <c r="AO36" s="951"/>
    </row>
    <row r="37" spans="1:41" ht="5.0999999999999996" customHeight="1">
      <c r="A37" s="1630"/>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729"/>
      <c r="AJ37" s="1729"/>
      <c r="AK37" s="1729"/>
      <c r="AL37" s="1729"/>
      <c r="AM37" s="1729"/>
      <c r="AN37" s="1729"/>
      <c r="AO37" s="1810"/>
    </row>
    <row r="38" spans="1:41" ht="12" customHeight="1">
      <c r="A38" s="1667" t="s">
        <v>93</v>
      </c>
      <c r="B38" s="1715"/>
      <c r="C38" s="1715"/>
      <c r="D38" s="1715"/>
      <c r="E38" s="1668"/>
      <c r="F38" s="1668"/>
      <c r="G38" s="1668"/>
      <c r="H38" s="1668"/>
      <c r="I38" s="1668"/>
      <c r="J38" s="1668"/>
      <c r="K38" s="1668"/>
      <c r="L38" s="1488"/>
      <c r="M38" s="1621" t="s">
        <v>92</v>
      </c>
      <c r="N38" s="1621"/>
      <c r="O38" s="1621"/>
      <c r="P38" s="1621"/>
      <c r="Q38" s="1621"/>
      <c r="R38" s="1621"/>
      <c r="S38" s="1680"/>
      <c r="T38" s="1680"/>
      <c r="U38" s="1680"/>
      <c r="V38" s="366"/>
      <c r="W38" s="1621" t="s">
        <v>111</v>
      </c>
      <c r="X38" s="1621"/>
      <c r="Y38" s="1621"/>
      <c r="Z38" s="1621"/>
      <c r="AA38" s="366"/>
      <c r="AB38" s="1621" t="s">
        <v>143</v>
      </c>
      <c r="AC38" s="1621"/>
      <c r="AD38" s="1621"/>
      <c r="AE38" s="1621"/>
      <c r="AF38" s="1680"/>
      <c r="AG38" s="1680"/>
      <c r="AH38" s="366"/>
      <c r="AI38" s="1811" t="s">
        <v>264</v>
      </c>
      <c r="AJ38" s="1811"/>
      <c r="AK38" s="1811"/>
      <c r="AL38" s="1811"/>
      <c r="AM38" s="1811"/>
      <c r="AN38" s="1811"/>
      <c r="AO38" s="1812"/>
    </row>
    <row r="39" spans="1:41" ht="18" customHeight="1">
      <c r="A39" s="1708" t="str">
        <f>+CONCATENATE('1Př2'!D44)</f>
        <v/>
      </c>
      <c r="B39" s="1768"/>
      <c r="C39" s="1768"/>
      <c r="D39" s="1768"/>
      <c r="E39" s="1768"/>
      <c r="F39" s="1768"/>
      <c r="G39" s="1768"/>
      <c r="H39" s="1768"/>
      <c r="I39" s="1768"/>
      <c r="J39" s="1768"/>
      <c r="K39" s="1769"/>
      <c r="L39" s="1653"/>
      <c r="M39" s="1806" t="str">
        <f>+CONCATENATE('1Př2'!B44)</f>
        <v/>
      </c>
      <c r="N39" s="1807"/>
      <c r="O39" s="1807"/>
      <c r="P39" s="1807"/>
      <c r="Q39" s="1807"/>
      <c r="R39" s="1807"/>
      <c r="S39" s="1807"/>
      <c r="T39" s="1807"/>
      <c r="U39" s="1808"/>
      <c r="V39" s="366"/>
      <c r="W39" s="1755"/>
      <c r="X39" s="1765"/>
      <c r="Y39" s="1765"/>
      <c r="Z39" s="1756"/>
      <c r="AA39" s="366"/>
      <c r="AB39" s="1776" t="str">
        <f>+MID('1Př2'!F44,1,10)</f>
        <v/>
      </c>
      <c r="AC39" s="1765"/>
      <c r="AD39" s="1765"/>
      <c r="AE39" s="1765"/>
      <c r="AF39" s="1766"/>
      <c r="AG39" s="1767"/>
      <c r="AH39" s="366"/>
      <c r="AI39" s="1755"/>
      <c r="AJ39" s="1765"/>
      <c r="AK39" s="1765"/>
      <c r="AL39" s="1765"/>
      <c r="AM39" s="1766"/>
      <c r="AN39" s="1766"/>
      <c r="AO39" s="1767"/>
    </row>
    <row r="40" spans="1:41" ht="12" customHeight="1">
      <c r="A40" s="1667" t="s">
        <v>261</v>
      </c>
      <c r="B40" s="1715"/>
      <c r="C40" s="1715"/>
      <c r="D40" s="1715"/>
      <c r="E40" s="1668"/>
      <c r="F40" s="1668"/>
      <c r="G40" s="1668"/>
      <c r="H40" s="1668"/>
      <c r="I40" s="1668"/>
      <c r="J40" s="1668"/>
      <c r="K40" s="1668"/>
      <c r="L40" s="366"/>
      <c r="M40" s="1621" t="s">
        <v>42</v>
      </c>
      <c r="N40" s="1621"/>
      <c r="O40" s="1621"/>
      <c r="P40" s="1621"/>
      <c r="Q40" s="605"/>
      <c r="R40" s="1621" t="s">
        <v>262</v>
      </c>
      <c r="S40" s="1621"/>
      <c r="T40" s="1621"/>
      <c r="U40" s="1621"/>
      <c r="V40" s="1621"/>
      <c r="W40" s="1621"/>
      <c r="X40" s="1680"/>
      <c r="Y40" s="1680"/>
      <c r="Z40" s="1680"/>
      <c r="AA40" s="366"/>
      <c r="AB40" s="1621" t="s">
        <v>43</v>
      </c>
      <c r="AC40" s="1680"/>
      <c r="AD40" s="1680"/>
      <c r="AE40" s="1680"/>
      <c r="AF40" s="1680"/>
      <c r="AG40" s="1621" t="s">
        <v>263</v>
      </c>
      <c r="AH40" s="1621"/>
      <c r="AI40" s="1621"/>
      <c r="AJ40" s="1621"/>
      <c r="AK40" s="1621"/>
      <c r="AL40" s="1621"/>
      <c r="AM40" s="1680"/>
      <c r="AN40" s="1680"/>
      <c r="AO40" s="1680"/>
    </row>
    <row r="41" spans="1:41" ht="18" customHeight="1">
      <c r="A41" s="1708" t="str">
        <f>+IF(EXACT(A39,"")," ",CONCATENATE(ZAKL_DATA!B16))</f>
        <v xml:space="preserve"> </v>
      </c>
      <c r="B41" s="1768"/>
      <c r="C41" s="1768"/>
      <c r="D41" s="1768"/>
      <c r="E41" s="1768"/>
      <c r="F41" s="1768"/>
      <c r="G41" s="1768"/>
      <c r="H41" s="1768"/>
      <c r="I41" s="1768"/>
      <c r="J41" s="1768"/>
      <c r="K41" s="1769"/>
      <c r="L41" s="366"/>
      <c r="M41" s="1708" t="str">
        <f>+IF(EXACT(A39,"")," ",CONCATENATE(ZAKL_DATA!B17))</f>
        <v xml:space="preserve"> </v>
      </c>
      <c r="N41" s="1809"/>
      <c r="O41" s="1809"/>
      <c r="P41" s="1746"/>
      <c r="Q41" s="605"/>
      <c r="R41" s="1806" t="str">
        <f>+IF(EXACT(A39,"")," ",CONCATENATE(ZAKL_DATA!B18))</f>
        <v xml:space="preserve"> </v>
      </c>
      <c r="S41" s="1807"/>
      <c r="T41" s="1807"/>
      <c r="U41" s="1807"/>
      <c r="V41" s="1807"/>
      <c r="W41" s="1807"/>
      <c r="X41" s="1807"/>
      <c r="Y41" s="1807"/>
      <c r="Z41" s="1808"/>
      <c r="AA41" s="366"/>
      <c r="AB41" s="1708" t="str">
        <f>+IF(EXACT(A39,"")," ",CONCATENATE(ZAKL_DATA!B19))</f>
        <v xml:space="preserve"> </v>
      </c>
      <c r="AC41" s="1809"/>
      <c r="AD41" s="1809"/>
      <c r="AE41" s="1746"/>
      <c r="AF41" s="528"/>
      <c r="AG41" s="1806" t="str">
        <f>+IF(EXACT(A39,"")," ",CONCATENATE(ZAKL_DATA!B20))</f>
        <v xml:space="preserve"> </v>
      </c>
      <c r="AH41" s="1807"/>
      <c r="AI41" s="1807"/>
      <c r="AJ41" s="1807"/>
      <c r="AK41" s="1807"/>
      <c r="AL41" s="1807"/>
      <c r="AM41" s="1807"/>
      <c r="AN41" s="1807"/>
      <c r="AO41" s="1808"/>
    </row>
    <row r="42" spans="1:41" ht="5.0999999999999996" customHeight="1">
      <c r="A42" s="1630"/>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c r="AL42" s="1653"/>
      <c r="AM42" s="1653"/>
      <c r="AN42" s="1653"/>
      <c r="AO42" s="1761"/>
    </row>
    <row r="43" spans="1:41">
      <c r="A43" s="1670" t="s">
        <v>3773</v>
      </c>
      <c r="B43" s="1671"/>
      <c r="C43" s="1671"/>
      <c r="D43" s="1671"/>
      <c r="E43" s="1671"/>
      <c r="F43" s="1671"/>
      <c r="G43" s="1671"/>
      <c r="H43" s="1671"/>
      <c r="I43" s="1671"/>
      <c r="J43" s="1671"/>
      <c r="K43" s="1671"/>
      <c r="L43" s="1671"/>
      <c r="M43" s="1671"/>
      <c r="N43" s="1671"/>
      <c r="O43" s="1671"/>
      <c r="P43" s="1671"/>
      <c r="Q43" s="1671"/>
      <c r="R43" s="1671"/>
      <c r="S43" s="1671"/>
      <c r="T43" s="1671"/>
      <c r="U43" s="1671"/>
      <c r="V43" s="1671"/>
      <c r="W43" s="1671"/>
      <c r="X43" s="1671"/>
      <c r="Y43" s="1671"/>
      <c r="Z43" s="1671"/>
      <c r="AA43" s="1671"/>
      <c r="AB43" s="1671"/>
      <c r="AC43" s="1671"/>
      <c r="AD43" s="1671"/>
      <c r="AE43" s="1671"/>
      <c r="AF43" s="1671"/>
      <c r="AG43" s="1671"/>
      <c r="AH43" s="1671"/>
      <c r="AI43" s="1671"/>
      <c r="AJ43" s="1671"/>
      <c r="AK43" s="1671"/>
      <c r="AL43" s="1671"/>
      <c r="AM43" s="1671"/>
      <c r="AN43" s="1671"/>
      <c r="AO43" s="1672"/>
    </row>
    <row r="44" spans="1:41" ht="26.1" customHeight="1">
      <c r="A44" s="1762" t="s">
        <v>4002</v>
      </c>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4"/>
    </row>
    <row r="45" spans="1:41" ht="4.5" customHeight="1">
      <c r="A45" s="1804"/>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682"/>
      <c r="AL45" s="682"/>
      <c r="AM45" s="682"/>
      <c r="AN45" s="682"/>
      <c r="AO45" s="683"/>
    </row>
    <row r="46" spans="1:41">
      <c r="A46" s="1670" t="s">
        <v>3737</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2"/>
    </row>
    <row r="47" spans="1:41" ht="12.95" customHeight="1">
      <c r="A47" s="1760"/>
      <c r="B47" s="1558"/>
      <c r="C47" s="1558"/>
      <c r="D47" s="1558"/>
      <c r="E47" s="1558"/>
      <c r="F47" s="1558"/>
      <c r="G47" s="1558"/>
      <c r="H47" s="1558"/>
      <c r="I47" s="1558"/>
      <c r="J47" s="1558"/>
      <c r="K47" s="1558"/>
      <c r="L47" s="1558"/>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716" t="s">
        <v>265</v>
      </c>
      <c r="AJ47" s="1757"/>
      <c r="AK47" s="1757"/>
      <c r="AL47" s="1558"/>
      <c r="AM47" s="1558"/>
      <c r="AN47" s="1558"/>
      <c r="AO47" s="1674"/>
    </row>
    <row r="48" spans="1:41" ht="18" customHeight="1">
      <c r="A48" s="1700" t="s">
        <v>3853</v>
      </c>
      <c r="B48" s="1149"/>
      <c r="C48" s="1149"/>
      <c r="D48" s="258"/>
      <c r="E48" s="1752" t="s">
        <v>136</v>
      </c>
      <c r="F48" s="1758"/>
      <c r="G48" s="258" t="s">
        <v>248</v>
      </c>
      <c r="H48" s="1759"/>
      <c r="I48" s="1149"/>
      <c r="J48" s="1149"/>
      <c r="K48" s="1149"/>
      <c r="L48" s="1149"/>
      <c r="M48" s="1149"/>
      <c r="N48" s="1149"/>
      <c r="O48" s="1149"/>
      <c r="P48" s="1149"/>
      <c r="Q48" s="1621" t="s">
        <v>3854</v>
      </c>
      <c r="R48" s="1149"/>
      <c r="S48" s="1149"/>
      <c r="T48" s="1149"/>
      <c r="U48" s="1752" t="s">
        <v>226</v>
      </c>
      <c r="V48" s="1758"/>
      <c r="W48" s="258"/>
      <c r="X48" s="1752" t="s">
        <v>136</v>
      </c>
      <c r="Y48" s="1758"/>
      <c r="Z48" s="258" t="s">
        <v>248</v>
      </c>
      <c r="AA48" s="1759"/>
      <c r="AB48" s="1149"/>
      <c r="AC48" s="1149"/>
      <c r="AD48" s="1149"/>
      <c r="AE48" s="1149"/>
      <c r="AF48" s="1149"/>
      <c r="AG48" s="1149"/>
      <c r="AH48" s="1637"/>
      <c r="AI48" s="1755">
        <v>0</v>
      </c>
      <c r="AJ48" s="1756"/>
      <c r="AK48" s="1695"/>
      <c r="AL48" s="1149"/>
      <c r="AM48" s="1149"/>
      <c r="AN48" s="1149"/>
      <c r="AO48" s="1637"/>
    </row>
    <row r="49" spans="1:41" ht="5.0999999999999996" customHeight="1">
      <c r="A49" s="1754"/>
      <c r="B49" s="1149"/>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637"/>
    </row>
    <row r="50" spans="1:41">
      <c r="A50" s="1620" t="s">
        <v>44</v>
      </c>
      <c r="B50" s="1621"/>
      <c r="C50" s="1621"/>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149"/>
      <c r="AH50" s="1149"/>
      <c r="AI50" s="1725" t="s">
        <v>299</v>
      </c>
      <c r="AJ50" s="1725"/>
      <c r="AK50" s="1725"/>
      <c r="AL50" s="1725"/>
      <c r="AM50" s="1725"/>
      <c r="AN50" s="1725"/>
      <c r="AO50" s="1789"/>
    </row>
    <row r="51" spans="1:41" ht="18" customHeight="1">
      <c r="A51" s="1790">
        <f ca="1">+TODAY()</f>
        <v>45705</v>
      </c>
      <c r="B51" s="1765"/>
      <c r="C51" s="1791"/>
      <c r="D51" s="366"/>
      <c r="E51" s="1653"/>
      <c r="F51" s="1653"/>
      <c r="G51" s="1680"/>
      <c r="H51" s="1680"/>
      <c r="I51" s="1680"/>
      <c r="J51" s="1680"/>
      <c r="K51" s="1680"/>
      <c r="L51" s="1792" t="s">
        <v>266</v>
      </c>
      <c r="M51" s="1793"/>
      <c r="N51" s="1793"/>
      <c r="O51" s="1793"/>
      <c r="P51" s="1793"/>
      <c r="Q51" s="1793"/>
      <c r="R51" s="1793"/>
      <c r="S51" s="1793"/>
      <c r="T51" s="1793"/>
      <c r="U51" s="1794"/>
      <c r="V51" s="514"/>
      <c r="W51" s="1792" t="s">
        <v>267</v>
      </c>
      <c r="X51" s="1793"/>
      <c r="Y51" s="1793"/>
      <c r="Z51" s="1793"/>
      <c r="AA51" s="1793"/>
      <c r="AB51" s="1793"/>
      <c r="AC51" s="1793"/>
      <c r="AD51" s="1794"/>
      <c r="AE51" s="1653"/>
      <c r="AF51" s="1653"/>
      <c r="AG51" s="1653"/>
      <c r="AH51" s="1653"/>
      <c r="AI51" s="1801"/>
      <c r="AJ51" s="1787"/>
      <c r="AK51" s="1787"/>
      <c r="AL51" s="1787"/>
      <c r="AM51" s="1787"/>
      <c r="AN51" s="1787"/>
      <c r="AO51" s="1788"/>
    </row>
    <row r="52" spans="1:41">
      <c r="A52" s="1665"/>
      <c r="B52" s="1149"/>
      <c r="C52" s="1149"/>
      <c r="D52" s="1149"/>
      <c r="E52" s="1680"/>
      <c r="F52" s="1680"/>
      <c r="G52" s="1680"/>
      <c r="H52" s="1680"/>
      <c r="I52" s="1680"/>
      <c r="J52" s="1680"/>
      <c r="K52" s="1680"/>
      <c r="L52" s="1795"/>
      <c r="M52" s="1796"/>
      <c r="N52" s="1796"/>
      <c r="O52" s="1796"/>
      <c r="P52" s="1796"/>
      <c r="Q52" s="1796"/>
      <c r="R52" s="1796"/>
      <c r="S52" s="1796"/>
      <c r="T52" s="1796"/>
      <c r="U52" s="1797"/>
      <c r="V52" s="514"/>
      <c r="W52" s="1795"/>
      <c r="X52" s="1796"/>
      <c r="Y52" s="1796"/>
      <c r="Z52" s="1796"/>
      <c r="AA52" s="1796"/>
      <c r="AB52" s="1796"/>
      <c r="AC52" s="1796"/>
      <c r="AD52" s="1797"/>
      <c r="AE52" s="366"/>
      <c r="AF52" s="366"/>
      <c r="AG52" s="366"/>
      <c r="AH52" s="366"/>
      <c r="AI52" s="1784" t="s">
        <v>3604</v>
      </c>
      <c r="AJ52" s="1784"/>
      <c r="AK52" s="1784"/>
      <c r="AL52" s="1784"/>
      <c r="AM52" s="1784"/>
      <c r="AN52" s="1784"/>
      <c r="AO52" s="1785"/>
    </row>
    <row r="53" spans="1:41" ht="18" customHeight="1">
      <c r="A53" s="1655"/>
      <c r="B53" s="1149"/>
      <c r="C53" s="1149"/>
      <c r="D53" s="1149"/>
      <c r="E53" s="1680"/>
      <c r="F53" s="1680"/>
      <c r="G53" s="1680"/>
      <c r="H53" s="1680"/>
      <c r="I53" s="1680"/>
      <c r="J53" s="1680"/>
      <c r="K53" s="1680"/>
      <c r="L53" s="1795"/>
      <c r="M53" s="1796"/>
      <c r="N53" s="1796"/>
      <c r="O53" s="1796"/>
      <c r="P53" s="1796"/>
      <c r="Q53" s="1796"/>
      <c r="R53" s="1796"/>
      <c r="S53" s="1796"/>
      <c r="T53" s="1796"/>
      <c r="U53" s="1797"/>
      <c r="V53" s="514"/>
      <c r="W53" s="1795"/>
      <c r="X53" s="1796"/>
      <c r="Y53" s="1796"/>
      <c r="Z53" s="1796"/>
      <c r="AA53" s="1796"/>
      <c r="AB53" s="1796"/>
      <c r="AC53" s="1796"/>
      <c r="AD53" s="1797"/>
      <c r="AE53" s="366"/>
      <c r="AF53" s="366"/>
      <c r="AG53" s="366"/>
      <c r="AH53" s="366"/>
      <c r="AI53" s="1786"/>
      <c r="AJ53" s="1787"/>
      <c r="AK53" s="1787"/>
      <c r="AL53" s="1787"/>
      <c r="AM53" s="1787"/>
      <c r="AN53" s="1787"/>
      <c r="AO53" s="1788"/>
    </row>
    <row r="54" spans="1:41" ht="38.1" customHeight="1">
      <c r="A54" s="1655"/>
      <c r="B54" s="1149"/>
      <c r="C54" s="1149"/>
      <c r="D54" s="1149"/>
      <c r="E54" s="1680"/>
      <c r="F54" s="1680"/>
      <c r="G54" s="1680"/>
      <c r="H54" s="1680"/>
      <c r="I54" s="1680"/>
      <c r="J54" s="1680"/>
      <c r="K54" s="1680"/>
      <c r="L54" s="1795"/>
      <c r="M54" s="1796"/>
      <c r="N54" s="1796"/>
      <c r="O54" s="1796"/>
      <c r="P54" s="1796"/>
      <c r="Q54" s="1796"/>
      <c r="R54" s="1796"/>
      <c r="S54" s="1796"/>
      <c r="T54" s="1796"/>
      <c r="U54" s="1797"/>
      <c r="V54" s="514"/>
      <c r="W54" s="1795"/>
      <c r="X54" s="1796"/>
      <c r="Y54" s="1796"/>
      <c r="Z54" s="1796"/>
      <c r="AA54" s="1796"/>
      <c r="AB54" s="1796"/>
      <c r="AC54" s="1796"/>
      <c r="AD54" s="1797"/>
      <c r="AE54" s="1654"/>
      <c r="AF54" s="1149"/>
      <c r="AG54" s="1149"/>
      <c r="AH54" s="1149"/>
      <c r="AI54" s="1149"/>
      <c r="AJ54" s="1149"/>
      <c r="AK54" s="1149"/>
      <c r="AL54" s="1149"/>
      <c r="AM54" s="1149"/>
      <c r="AN54" s="1149"/>
      <c r="AO54" s="1637"/>
    </row>
    <row r="55" spans="1:41">
      <c r="A55" s="1655"/>
      <c r="B55" s="1149"/>
      <c r="C55" s="1149"/>
      <c r="D55" s="1149"/>
      <c r="E55" s="1680"/>
      <c r="F55" s="1680"/>
      <c r="G55" s="1680"/>
      <c r="H55" s="1680"/>
      <c r="I55" s="1680"/>
      <c r="J55" s="1680"/>
      <c r="K55" s="1680"/>
      <c r="L55" s="1798"/>
      <c r="M55" s="1799"/>
      <c r="N55" s="1799"/>
      <c r="O55" s="1799"/>
      <c r="P55" s="1799"/>
      <c r="Q55" s="1799"/>
      <c r="R55" s="1799"/>
      <c r="S55" s="1799"/>
      <c r="T55" s="1799"/>
      <c r="U55" s="1800"/>
      <c r="V55" s="514"/>
      <c r="W55" s="1798"/>
      <c r="X55" s="1799"/>
      <c r="Y55" s="1799"/>
      <c r="Z55" s="1799"/>
      <c r="AA55" s="1799"/>
      <c r="AB55" s="1799"/>
      <c r="AC55" s="1799"/>
      <c r="AD55" s="1800"/>
      <c r="AE55" s="1655"/>
      <c r="AF55" s="1149"/>
      <c r="AG55" s="1149"/>
      <c r="AH55" s="1149"/>
      <c r="AI55" s="1149"/>
      <c r="AJ55" s="1149"/>
      <c r="AK55" s="1149"/>
      <c r="AL55" s="1149"/>
      <c r="AM55" s="1149"/>
      <c r="AN55" s="1149"/>
      <c r="AO55" s="1637"/>
    </row>
    <row r="56" spans="1:41">
      <c r="A56" s="1770" t="s">
        <v>4004</v>
      </c>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c r="AA56" s="1771"/>
      <c r="AB56" s="1771"/>
      <c r="AC56" s="1771"/>
      <c r="AD56" s="1771"/>
      <c r="AE56" s="1771"/>
      <c r="AF56" s="1771"/>
      <c r="AG56" s="1771"/>
      <c r="AH56" s="1771"/>
      <c r="AI56" s="1771"/>
      <c r="AJ56" s="1771"/>
      <c r="AK56" s="1771"/>
      <c r="AL56" s="1771"/>
      <c r="AM56" s="1771"/>
      <c r="AN56" s="1771"/>
      <c r="AO56" s="1772"/>
    </row>
    <row r="57" spans="1:41" ht="27.95" customHeight="1">
      <c r="A57" s="1773" t="s">
        <v>4005</v>
      </c>
      <c r="B57" s="1774"/>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5"/>
    </row>
    <row r="58" spans="1:41">
      <c r="A58" s="1654"/>
      <c r="B58" s="723"/>
      <c r="C58" s="723"/>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1802" t="s">
        <v>268</v>
      </c>
      <c r="AJ58" s="1802"/>
      <c r="AK58" s="1802"/>
      <c r="AL58" s="1802"/>
      <c r="AM58" s="1802"/>
      <c r="AN58" s="1802"/>
      <c r="AO58" s="1803"/>
    </row>
    <row r="59" spans="1:41" ht="15" customHeight="1">
      <c r="A59" s="1779" t="str">
        <f>+'DAP1'!A46</f>
        <v>Formulář zpracovala ASPEKT HM, daňová, účetní a auditorská kancelář, www.danovapriznani.cz, business.center.cz</v>
      </c>
      <c r="B59" s="1780"/>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1" t="s">
        <v>3999</v>
      </c>
      <c r="AK59" s="1782"/>
      <c r="AL59" s="1782"/>
      <c r="AM59" s="1782"/>
      <c r="AN59" s="1782"/>
      <c r="AO59" s="1783"/>
    </row>
    <row r="60" spans="1:4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2" customFormat="1"/>
    <row r="77" spans="1:41" s="22" customFormat="1"/>
    <row r="78" spans="1:41" s="22" customFormat="1"/>
    <row r="79" spans="1:41" s="22" customFormat="1"/>
    <row r="80" spans="1:41"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sheetData>
  <sheetProtection algorithmName="SHA-512" hashValue="0UeMBy6pO16pfZiqTNMJGtux2G3VoVB36w7OpYrLKC8N2vwGsCfO67B90lEPMsbpfi4hv17lRuk+2iwbZ3pebA==" saltValue="845BZAA2C/kzHjL4xwIz3Q==" spinCount="100000" sheet="1" objects="1" scenarios="1"/>
  <mergeCells count="152">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 ref="A10:AO10"/>
    <mergeCell ref="A11:AO11"/>
    <mergeCell ref="A12:AO12"/>
    <mergeCell ref="A9:C9"/>
    <mergeCell ref="D9:J9"/>
    <mergeCell ref="K9:R9"/>
    <mergeCell ref="S9:Y9"/>
    <mergeCell ref="Z9:AG9"/>
    <mergeCell ref="AH9:AN9"/>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71" ht="18">
      <c r="A3" s="1867" t="s">
        <v>3642</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ht="18">
      <c r="A4" s="1867" t="s">
        <v>3643</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row>
    <row r="5" spans="1:71" ht="15.75">
      <c r="A5" s="1869" t="s">
        <v>3644</v>
      </c>
      <c r="B5" s="1870"/>
      <c r="C5" s="1870"/>
      <c r="D5" s="1870"/>
      <c r="E5" s="1870"/>
      <c r="F5" s="1870"/>
      <c r="G5" s="1870"/>
      <c r="H5" s="1870"/>
      <c r="I5" s="1870"/>
      <c r="J5" s="1870"/>
      <c r="K5" s="1870"/>
      <c r="L5" s="1870"/>
      <c r="M5" s="1870"/>
      <c r="N5" s="1870"/>
      <c r="O5" s="1870"/>
      <c r="P5" s="1870"/>
      <c r="Q5" s="1870"/>
      <c r="R5" s="1870"/>
      <c r="S5" s="1870"/>
      <c r="T5" s="1870"/>
      <c r="U5" s="1870"/>
      <c r="V5" s="1870"/>
      <c r="W5" s="1870"/>
      <c r="X5" s="1870"/>
      <c r="Y5" s="1870"/>
      <c r="Z5" s="1870"/>
      <c r="AA5" s="1870"/>
      <c r="AB5" s="1870"/>
      <c r="AC5" s="1870"/>
      <c r="AD5" s="1870"/>
      <c r="AE5" s="1870"/>
    </row>
    <row r="6" spans="1:71">
      <c r="A6" s="1608"/>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row>
    <row r="7" spans="1:71" ht="27" customHeight="1">
      <c r="A7" s="1871" t="s">
        <v>3645</v>
      </c>
      <c r="B7" s="1872"/>
      <c r="C7" s="372"/>
      <c r="D7" s="1878" t="s">
        <v>3646</v>
      </c>
      <c r="E7" s="1879"/>
      <c r="F7" s="1879"/>
      <c r="G7" s="1879"/>
      <c r="H7" s="1879"/>
      <c r="I7" s="1879"/>
      <c r="J7" s="1879"/>
      <c r="K7" s="1879"/>
      <c r="L7" s="1879"/>
      <c r="M7" s="1879"/>
      <c r="N7" s="1879"/>
      <c r="O7" s="1879"/>
      <c r="P7" s="1879"/>
      <c r="Q7" s="372"/>
      <c r="R7" s="1881" t="s">
        <v>3647</v>
      </c>
      <c r="S7" s="1882"/>
      <c r="T7" s="1882"/>
      <c r="U7" s="1882"/>
      <c r="V7" s="1882"/>
      <c r="W7" s="1882"/>
      <c r="X7" s="1882"/>
      <c r="Y7" s="1882"/>
      <c r="Z7" s="1882"/>
      <c r="AA7" s="1882"/>
      <c r="AB7" s="1882"/>
      <c r="AC7" s="1882"/>
      <c r="AD7" s="1882"/>
      <c r="AE7" s="1882"/>
    </row>
    <row r="8" spans="1:71" ht="18" customHeight="1">
      <c r="A8" s="1873" t="str">
        <f>+'SP1'!$A$6:$F$6</f>
        <v/>
      </c>
      <c r="B8" s="1874"/>
      <c r="C8" s="369"/>
      <c r="D8" s="1875"/>
      <c r="E8" s="1558"/>
      <c r="F8" s="1558"/>
      <c r="G8" s="1558"/>
      <c r="H8" s="1558"/>
      <c r="I8" s="1558"/>
      <c r="J8" s="1558"/>
      <c r="K8" s="1558"/>
      <c r="L8" s="1558"/>
      <c r="M8" s="1558"/>
      <c r="N8" s="1558"/>
      <c r="O8" s="1558"/>
      <c r="P8" s="1674"/>
      <c r="Q8" s="369"/>
      <c r="R8" s="1880" t="str">
        <f>+'SP1'!$U$6</f>
        <v/>
      </c>
      <c r="S8" s="1651"/>
      <c r="T8" s="1651"/>
      <c r="U8" s="1651"/>
      <c r="V8" s="1651"/>
      <c r="W8" s="1651"/>
      <c r="X8" s="1651"/>
      <c r="Y8" s="1651"/>
      <c r="Z8" s="1651"/>
      <c r="AA8" s="1651"/>
      <c r="AB8" s="1651"/>
      <c r="AC8" s="1651"/>
      <c r="AD8" s="1651"/>
      <c r="AE8" s="900"/>
    </row>
    <row r="9" spans="1:71" ht="15" customHeight="1">
      <c r="A9" s="369"/>
      <c r="B9" s="369"/>
      <c r="C9" s="369"/>
      <c r="D9" s="1876"/>
      <c r="E9" s="1149"/>
      <c r="F9" s="1149"/>
      <c r="G9" s="1149"/>
      <c r="H9" s="1149"/>
      <c r="I9" s="1149"/>
      <c r="J9" s="1149"/>
      <c r="K9" s="1149"/>
      <c r="L9" s="1149"/>
      <c r="M9" s="1149"/>
      <c r="N9" s="1149"/>
      <c r="O9" s="1149"/>
      <c r="P9" s="1637"/>
      <c r="Q9" s="369"/>
      <c r="R9" s="369"/>
      <c r="S9" s="369"/>
      <c r="T9" s="369"/>
      <c r="U9" s="369"/>
      <c r="V9" s="369"/>
      <c r="W9" s="369"/>
      <c r="X9" s="369"/>
      <c r="Y9" s="369"/>
      <c r="Z9" s="369"/>
      <c r="AA9" s="369"/>
      <c r="AB9" s="369"/>
      <c r="AC9" s="369"/>
      <c r="AD9" s="369"/>
      <c r="AE9" s="369"/>
    </row>
    <row r="10" spans="1:71" ht="15" customHeight="1">
      <c r="A10" s="369"/>
      <c r="B10" s="369"/>
      <c r="C10" s="369"/>
      <c r="D10" s="1877"/>
      <c r="E10" s="1668"/>
      <c r="F10" s="1668"/>
      <c r="G10" s="1668"/>
      <c r="H10" s="1668"/>
      <c r="I10" s="1668"/>
      <c r="J10" s="1668"/>
      <c r="K10" s="1668"/>
      <c r="L10" s="1668"/>
      <c r="M10" s="1668"/>
      <c r="N10" s="1668"/>
      <c r="O10" s="1668"/>
      <c r="P10" s="1669"/>
      <c r="Q10" s="369"/>
      <c r="R10" s="369"/>
      <c r="S10" s="369"/>
      <c r="T10" s="369"/>
      <c r="U10" s="369"/>
      <c r="V10" s="369"/>
      <c r="W10" s="369"/>
      <c r="X10" s="369"/>
      <c r="Y10" s="369"/>
      <c r="Z10" s="369"/>
      <c r="AA10" s="369"/>
      <c r="AB10" s="369"/>
      <c r="AC10" s="369"/>
      <c r="AD10" s="369"/>
      <c r="AE10" s="369"/>
    </row>
    <row r="11" spans="1:71">
      <c r="A11" s="1608"/>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1149"/>
      <c r="AA11" s="1149"/>
      <c r="AB11" s="1149"/>
      <c r="AC11" s="1149"/>
      <c r="AD11" s="1149"/>
      <c r="AE11" s="1149"/>
    </row>
    <row r="12" spans="1:71" s="316" customFormat="1" ht="18" customHeight="1">
      <c r="A12" s="1883" t="s">
        <v>3648</v>
      </c>
      <c r="B12" s="1884"/>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5"/>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71">
      <c r="A13" s="373"/>
      <c r="B13" s="374" t="s">
        <v>93</v>
      </c>
      <c r="C13" s="374"/>
      <c r="D13" s="1890" t="s">
        <v>92</v>
      </c>
      <c r="E13" s="1891"/>
      <c r="F13" s="1891"/>
      <c r="G13" s="1891"/>
      <c r="H13" s="1891"/>
      <c r="I13" s="1891"/>
      <c r="J13" s="374"/>
      <c r="K13" s="1890" t="s">
        <v>111</v>
      </c>
      <c r="L13" s="1891"/>
      <c r="M13" s="1891"/>
      <c r="N13" s="1891"/>
      <c r="O13" s="1891"/>
      <c r="P13" s="1891"/>
      <c r="Q13" s="374"/>
      <c r="R13" s="1890" t="s">
        <v>264</v>
      </c>
      <c r="S13" s="1891"/>
      <c r="T13" s="1891"/>
      <c r="U13" s="1891"/>
      <c r="V13" s="1891"/>
      <c r="W13" s="1891"/>
      <c r="X13" s="374"/>
      <c r="Y13" s="1890" t="s">
        <v>143</v>
      </c>
      <c r="Z13" s="1891"/>
      <c r="AA13" s="1891"/>
      <c r="AB13" s="1891"/>
      <c r="AC13" s="1891"/>
      <c r="AD13" s="1891"/>
      <c r="AE13" s="375"/>
    </row>
    <row r="14" spans="1:71" ht="18" customHeight="1">
      <c r="A14" s="373"/>
      <c r="B14" s="551" t="str">
        <f>+CONCATENATE('SP1'!$A$10)</f>
        <v>0</v>
      </c>
      <c r="C14" s="369"/>
      <c r="D14" s="1888" t="str">
        <f>+CONCATENATE('SP1'!$H$10)</f>
        <v>0</v>
      </c>
      <c r="E14" s="1603"/>
      <c r="F14" s="1603"/>
      <c r="G14" s="1603"/>
      <c r="H14" s="1603"/>
      <c r="I14" s="1889"/>
      <c r="J14" s="369"/>
      <c r="K14" s="1892" t="str">
        <f>+CONCATENATE('SP1'!$Q$10)</f>
        <v/>
      </c>
      <c r="L14" s="1649"/>
      <c r="M14" s="1649"/>
      <c r="N14" s="1649"/>
      <c r="O14" s="1649"/>
      <c r="P14" s="1893"/>
      <c r="Q14" s="369"/>
      <c r="R14" s="1894">
        <f>+'SP1'!$A$12</f>
        <v>0</v>
      </c>
      <c r="S14" s="1037"/>
      <c r="T14" s="1037"/>
      <c r="U14" s="1037"/>
      <c r="V14" s="1037"/>
      <c r="W14" s="1895"/>
      <c r="X14" s="369"/>
      <c r="Y14" s="1896" t="str">
        <f>+'SP1'!$Y$10</f>
        <v/>
      </c>
      <c r="Z14" s="1651"/>
      <c r="AA14" s="1651"/>
      <c r="AB14" s="1651"/>
      <c r="AC14" s="1651"/>
      <c r="AD14" s="900"/>
      <c r="AE14" s="376"/>
    </row>
    <row r="15" spans="1:71" ht="5.0999999999999996"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71" ht="18" customHeight="1">
      <c r="A16" s="1883" t="s">
        <v>3651</v>
      </c>
      <c r="B16" s="1884"/>
      <c r="C16" s="1884"/>
      <c r="D16" s="1884"/>
      <c r="E16" s="1884"/>
      <c r="F16" s="1884"/>
      <c r="G16" s="1884"/>
      <c r="H16" s="1884"/>
      <c r="I16" s="1884"/>
      <c r="J16" s="1884"/>
      <c r="K16" s="1884"/>
      <c r="L16" s="1884"/>
      <c r="M16" s="1884"/>
      <c r="N16" s="1884"/>
      <c r="O16" s="1884"/>
      <c r="P16" s="1884"/>
      <c r="Q16" s="1884"/>
      <c r="R16" s="1884"/>
      <c r="S16" s="1884"/>
      <c r="T16" s="1884"/>
      <c r="U16" s="1884"/>
      <c r="V16" s="1884"/>
      <c r="W16" s="1884"/>
      <c r="X16" s="1884"/>
      <c r="Y16" s="1884"/>
      <c r="Z16" s="1884"/>
      <c r="AA16" s="1884"/>
      <c r="AB16" s="1884"/>
      <c r="AC16" s="1884"/>
      <c r="AD16" s="1884"/>
      <c r="AE16" s="1885"/>
    </row>
    <row r="17" spans="1:31">
      <c r="A17" s="373"/>
      <c r="B17" s="1897" t="s">
        <v>3652</v>
      </c>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376"/>
    </row>
    <row r="18" spans="1:31" ht="18" customHeight="1">
      <c r="A18" s="373"/>
      <c r="B18" s="1898"/>
      <c r="C18" s="1649"/>
      <c r="D18" s="1649"/>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893"/>
      <c r="AE18" s="376"/>
    </row>
    <row r="19" spans="1:31" ht="5.0999999999999996" customHeight="1">
      <c r="A19" s="373"/>
      <c r="B19" s="1897"/>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376"/>
    </row>
    <row r="20" spans="1:31" ht="18" customHeight="1">
      <c r="A20" s="373"/>
      <c r="B20" s="1897" t="s">
        <v>3653</v>
      </c>
      <c r="C20" s="1149"/>
      <c r="D20" s="1149"/>
      <c r="E20" s="1149"/>
      <c r="F20" s="1637"/>
      <c r="G20" s="1913">
        <f>+'DAP1'!F24</f>
        <v>2024</v>
      </c>
      <c r="H20" s="1914"/>
      <c r="I20" s="1914"/>
      <c r="J20" s="1915"/>
      <c r="K20" s="1876"/>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6" t="s">
        <v>3650</v>
      </c>
      <c r="AC21" s="1887"/>
      <c r="AD21" s="1887"/>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0999999999999996"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83" t="s">
        <v>3654</v>
      </c>
      <c r="B24" s="1884"/>
      <c r="C24" s="1884"/>
      <c r="D24" s="1884"/>
      <c r="E24" s="1884"/>
      <c r="F24" s="1884"/>
      <c r="G24" s="1884"/>
      <c r="H24" s="1884"/>
      <c r="I24" s="1884"/>
      <c r="J24" s="1884"/>
      <c r="K24" s="1884"/>
      <c r="L24" s="1884"/>
      <c r="M24" s="1884"/>
      <c r="N24" s="1884"/>
      <c r="O24" s="1884"/>
      <c r="P24" s="1884"/>
      <c r="Q24" s="1884"/>
      <c r="R24" s="1884"/>
      <c r="S24" s="1884"/>
      <c r="T24" s="1884"/>
      <c r="U24" s="1884"/>
      <c r="V24" s="1884"/>
      <c r="W24" s="1884"/>
      <c r="X24" s="1884"/>
      <c r="Y24" s="1884"/>
      <c r="Z24" s="1884"/>
      <c r="AA24" s="1884"/>
      <c r="AB24" s="1884"/>
      <c r="AC24" s="1884"/>
      <c r="AD24" s="1884"/>
      <c r="AE24" s="1885"/>
    </row>
    <row r="25" spans="1:31" ht="60" customHeight="1">
      <c r="A25" s="1912"/>
      <c r="B25" s="1149"/>
      <c r="C25" s="1149"/>
      <c r="D25" s="1149"/>
      <c r="E25" s="1149"/>
      <c r="F25" s="1149"/>
      <c r="G25" s="1149"/>
      <c r="H25" s="1149"/>
      <c r="I25" s="1149"/>
      <c r="J25" s="1149"/>
      <c r="K25" s="1149"/>
      <c r="L25" s="1149"/>
      <c r="M25" s="1149"/>
      <c r="N25" s="1149"/>
      <c r="O25" s="1149"/>
      <c r="P25" s="1149"/>
      <c r="Q25" s="1149"/>
      <c r="R25" s="1149"/>
      <c r="S25" s="1149"/>
      <c r="T25" s="1907"/>
      <c r="U25" s="1908"/>
      <c r="V25" s="1908"/>
      <c r="W25" s="1908"/>
      <c r="X25" s="1908"/>
      <c r="Y25" s="1908"/>
      <c r="Z25" s="1908"/>
      <c r="AA25" s="1908"/>
      <c r="AB25" s="1908"/>
      <c r="AC25" s="1908"/>
      <c r="AD25" s="1908"/>
      <c r="AE25" s="376"/>
    </row>
    <row r="26" spans="1:31" ht="18" customHeight="1">
      <c r="A26" s="373"/>
      <c r="B26" s="381" t="s">
        <v>349</v>
      </c>
      <c r="C26" s="1905">
        <f ca="1">+TODAY()</f>
        <v>45705</v>
      </c>
      <c r="D26" s="1906"/>
      <c r="E26" s="1906"/>
      <c r="F26" s="1906"/>
      <c r="G26" s="1608"/>
      <c r="H26" s="1149"/>
      <c r="I26" s="1149"/>
      <c r="J26" s="1149"/>
      <c r="K26" s="1149"/>
      <c r="L26" s="1149"/>
      <c r="M26" s="1149"/>
      <c r="N26" s="1149"/>
      <c r="O26" s="1149"/>
      <c r="P26" s="1149"/>
      <c r="Q26" s="1149"/>
      <c r="R26" s="1149"/>
      <c r="S26" s="1149"/>
      <c r="T26" s="1909"/>
      <c r="U26" s="1909"/>
      <c r="V26" s="1909"/>
      <c r="W26" s="1909"/>
      <c r="X26" s="1909"/>
      <c r="Y26" s="1909"/>
      <c r="Z26" s="1909"/>
      <c r="AA26" s="1909"/>
      <c r="AB26" s="1909"/>
      <c r="AC26" s="1909"/>
      <c r="AD26" s="1909"/>
      <c r="AE26" s="376"/>
    </row>
    <row r="27" spans="1:31">
      <c r="A27" s="373"/>
      <c r="B27" s="369"/>
      <c r="C27" s="369"/>
      <c r="D27" s="369"/>
      <c r="E27" s="369"/>
      <c r="F27" s="369"/>
      <c r="G27" s="369"/>
      <c r="H27" s="369"/>
      <c r="I27" s="369"/>
      <c r="J27" s="369"/>
      <c r="K27" s="369"/>
      <c r="L27" s="369"/>
      <c r="M27" s="369"/>
      <c r="N27" s="369"/>
      <c r="O27" s="369"/>
      <c r="P27" s="369"/>
      <c r="Q27" s="369"/>
      <c r="R27" s="369"/>
      <c r="S27" s="369"/>
      <c r="T27" s="1910" t="s">
        <v>350</v>
      </c>
      <c r="U27" s="1911"/>
      <c r="V27" s="1911"/>
      <c r="W27" s="1911"/>
      <c r="X27" s="1911"/>
      <c r="Y27" s="1911"/>
      <c r="Z27" s="1911"/>
      <c r="AA27" s="1911"/>
      <c r="AB27" s="1911"/>
      <c r="AC27" s="1911"/>
      <c r="AD27" s="1911"/>
      <c r="AE27" s="376"/>
    </row>
    <row r="28" spans="1:31" ht="5.0999999999999996"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99" t="s">
        <v>3655</v>
      </c>
      <c r="C29" s="1900"/>
      <c r="D29" s="1900"/>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384"/>
    </row>
    <row r="30" spans="1:31">
      <c r="A30" s="1901"/>
      <c r="B30" s="1668"/>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902" t="s">
        <v>3656</v>
      </c>
      <c r="AB30" s="1903"/>
      <c r="AC30" s="1903"/>
      <c r="AD30" s="1903"/>
      <c r="AE30" s="1904"/>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row r="102" spans="1:3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71" ht="18">
      <c r="A3" s="1867" t="s">
        <v>3657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s="268" customFormat="1" ht="15">
      <c r="A4" s="1918" t="s">
        <v>3644</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71">
      <c r="A5" s="1608"/>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row>
    <row r="6" spans="1:71" ht="27" customHeight="1">
      <c r="A6" s="1871" t="s">
        <v>3645</v>
      </c>
      <c r="B6" s="1872"/>
      <c r="C6" s="372"/>
      <c r="D6" s="1878" t="s">
        <v>3646</v>
      </c>
      <c r="E6" s="1879"/>
      <c r="F6" s="1879"/>
      <c r="G6" s="1879"/>
      <c r="H6" s="1879"/>
      <c r="I6" s="1879"/>
      <c r="J6" s="1879"/>
      <c r="K6" s="1879"/>
      <c r="L6" s="1879"/>
      <c r="M6" s="1879"/>
      <c r="N6" s="1879"/>
      <c r="O6" s="1879"/>
      <c r="P6" s="1879"/>
      <c r="Q6" s="372"/>
      <c r="R6" s="1881" t="s">
        <v>3647</v>
      </c>
      <c r="S6" s="1882"/>
      <c r="T6" s="1882"/>
      <c r="U6" s="1882"/>
      <c r="V6" s="1882"/>
      <c r="W6" s="1882"/>
      <c r="X6" s="1882"/>
      <c r="Y6" s="1882"/>
      <c r="Z6" s="1882"/>
      <c r="AA6" s="1882"/>
      <c r="AB6" s="1882"/>
      <c r="AC6" s="1882"/>
      <c r="AD6" s="1882"/>
      <c r="AE6" s="1882"/>
    </row>
    <row r="7" spans="1:71" ht="18" customHeight="1">
      <c r="A7" s="1873" t="str">
        <f>+'SP1'!$A$6:$F$6</f>
        <v/>
      </c>
      <c r="B7" s="1874"/>
      <c r="C7" s="369"/>
      <c r="D7" s="1875"/>
      <c r="E7" s="1558"/>
      <c r="F7" s="1558"/>
      <c r="G7" s="1558"/>
      <c r="H7" s="1558"/>
      <c r="I7" s="1558"/>
      <c r="J7" s="1558"/>
      <c r="K7" s="1558"/>
      <c r="L7" s="1558"/>
      <c r="M7" s="1558"/>
      <c r="N7" s="1558"/>
      <c r="O7" s="1558"/>
      <c r="P7" s="1674"/>
      <c r="Q7" s="369"/>
      <c r="R7" s="1880" t="str">
        <f>+'SP1'!$U$6</f>
        <v/>
      </c>
      <c r="S7" s="1651"/>
      <c r="T7" s="1651"/>
      <c r="U7" s="1651"/>
      <c r="V7" s="1651"/>
      <c r="W7" s="1651"/>
      <c r="X7" s="1651"/>
      <c r="Y7" s="1651"/>
      <c r="Z7" s="1651"/>
      <c r="AA7" s="1651"/>
      <c r="AB7" s="1651"/>
      <c r="AC7" s="1651"/>
      <c r="AD7" s="1651"/>
      <c r="AE7" s="900"/>
    </row>
    <row r="8" spans="1:71" ht="15" customHeight="1">
      <c r="A8" s="369"/>
      <c r="B8" s="369"/>
      <c r="C8" s="369"/>
      <c r="D8" s="1876"/>
      <c r="E8" s="1149"/>
      <c r="F8" s="1149"/>
      <c r="G8" s="1149"/>
      <c r="H8" s="1149"/>
      <c r="I8" s="1149"/>
      <c r="J8" s="1149"/>
      <c r="K8" s="1149"/>
      <c r="L8" s="1149"/>
      <c r="M8" s="1149"/>
      <c r="N8" s="1149"/>
      <c r="O8" s="1149"/>
      <c r="P8" s="1637"/>
      <c r="Q8" s="369"/>
      <c r="R8" s="369"/>
      <c r="S8" s="369"/>
      <c r="T8" s="369"/>
      <c r="U8" s="369"/>
      <c r="V8" s="369"/>
      <c r="W8" s="369"/>
      <c r="X8" s="369"/>
      <c r="Y8" s="369"/>
      <c r="Z8" s="369"/>
      <c r="AA8" s="369"/>
      <c r="AB8" s="369"/>
      <c r="AC8" s="369"/>
      <c r="AD8" s="369"/>
      <c r="AE8" s="369"/>
    </row>
    <row r="9" spans="1:71" ht="15" customHeight="1">
      <c r="A9" s="369"/>
      <c r="B9" s="369"/>
      <c r="C9" s="369"/>
      <c r="D9" s="1877"/>
      <c r="E9" s="1668"/>
      <c r="F9" s="1668"/>
      <c r="G9" s="1668"/>
      <c r="H9" s="1668"/>
      <c r="I9" s="1668"/>
      <c r="J9" s="1668"/>
      <c r="K9" s="1668"/>
      <c r="L9" s="1668"/>
      <c r="M9" s="1668"/>
      <c r="N9" s="1668"/>
      <c r="O9" s="1668"/>
      <c r="P9" s="1669"/>
      <c r="Q9" s="369"/>
      <c r="R9" s="369"/>
      <c r="S9" s="369"/>
      <c r="T9" s="369"/>
      <c r="U9" s="369"/>
      <c r="V9" s="369"/>
      <c r="W9" s="369"/>
      <c r="X9" s="369"/>
      <c r="Y9" s="369"/>
      <c r="Z9" s="369"/>
      <c r="AA9" s="369"/>
      <c r="AB9" s="369"/>
      <c r="AC9" s="369"/>
      <c r="AD9" s="369"/>
      <c r="AE9" s="369"/>
    </row>
    <row r="10" spans="1:71">
      <c r="A10" s="1608"/>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row>
    <row r="11" spans="1:71" s="316" customFormat="1" ht="18" customHeight="1">
      <c r="A11" s="1883" t="s">
        <v>3648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5"/>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71">
      <c r="A12" s="373"/>
      <c r="B12" s="374" t="s">
        <v>93</v>
      </c>
      <c r="C12" s="374"/>
      <c r="D12" s="1890" t="s">
        <v>92</v>
      </c>
      <c r="E12" s="1891"/>
      <c r="F12" s="1891"/>
      <c r="G12" s="1891"/>
      <c r="H12" s="1891"/>
      <c r="I12" s="1891"/>
      <c r="J12" s="374"/>
      <c r="K12" s="1890" t="s">
        <v>111</v>
      </c>
      <c r="L12" s="1891"/>
      <c r="M12" s="1891"/>
      <c r="N12" s="1891"/>
      <c r="O12" s="1891"/>
      <c r="P12" s="1891"/>
      <c r="Q12" s="374"/>
      <c r="R12" s="1890" t="s">
        <v>264</v>
      </c>
      <c r="S12" s="1891"/>
      <c r="T12" s="1891"/>
      <c r="U12" s="1891"/>
      <c r="V12" s="1891"/>
      <c r="W12" s="1891"/>
      <c r="X12" s="374"/>
      <c r="Y12" s="1890" t="s">
        <v>143</v>
      </c>
      <c r="Z12" s="1891"/>
      <c r="AA12" s="1891"/>
      <c r="AB12" s="1891"/>
      <c r="AC12" s="1891"/>
      <c r="AD12" s="1891"/>
      <c r="AE12" s="375"/>
    </row>
    <row r="13" spans="1:71" ht="18" customHeight="1">
      <c r="A13" s="373"/>
      <c r="B13" s="551" t="str">
        <f>+CONCATENATE('SP1'!$A$10)</f>
        <v>0</v>
      </c>
      <c r="C13" s="369"/>
      <c r="D13" s="1888" t="str">
        <f>+CONCATENATE('SP1'!$H$10)</f>
        <v>0</v>
      </c>
      <c r="E13" s="1603"/>
      <c r="F13" s="1603"/>
      <c r="G13" s="1603"/>
      <c r="H13" s="1603"/>
      <c r="I13" s="1889"/>
      <c r="J13" s="369"/>
      <c r="K13" s="1892" t="str">
        <f>+CONCATENATE('SP1'!$Q$10)</f>
        <v/>
      </c>
      <c r="L13" s="1649"/>
      <c r="M13" s="1649"/>
      <c r="N13" s="1649"/>
      <c r="O13" s="1649"/>
      <c r="P13" s="1893"/>
      <c r="Q13" s="369"/>
      <c r="R13" s="1894">
        <f>+'SP1'!$A$12</f>
        <v>0</v>
      </c>
      <c r="S13" s="1037"/>
      <c r="T13" s="1037"/>
      <c r="U13" s="1037"/>
      <c r="V13" s="1037"/>
      <c r="W13" s="1895"/>
      <c r="X13" s="369"/>
      <c r="Y13" s="1896" t="str">
        <f>+'SP1'!$Y$10</f>
        <v/>
      </c>
      <c r="Z13" s="1651"/>
      <c r="AA13" s="1651"/>
      <c r="AB13" s="1651"/>
      <c r="AC13" s="1651"/>
      <c r="AD13" s="900"/>
      <c r="AE13" s="376"/>
    </row>
    <row r="14" spans="1:71" ht="5.0999999999999996"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71" ht="18" customHeight="1">
      <c r="A15" s="1883" t="s">
        <v>3658</v>
      </c>
      <c r="B15" s="1884"/>
      <c r="C15" s="1884"/>
      <c r="D15" s="1884"/>
      <c r="E15" s="1884"/>
      <c r="F15" s="1884"/>
      <c r="G15" s="1884"/>
      <c r="H15" s="1884"/>
      <c r="I15" s="1884"/>
      <c r="J15" s="1884"/>
      <c r="K15" s="1884"/>
      <c r="L15" s="1884"/>
      <c r="M15" s="1884"/>
      <c r="N15" s="1884"/>
      <c r="O15" s="1884"/>
      <c r="P15" s="1884"/>
      <c r="Q15" s="1884"/>
      <c r="R15" s="1884"/>
      <c r="S15" s="1884"/>
      <c r="T15" s="1884"/>
      <c r="U15" s="1884"/>
      <c r="V15" s="1884"/>
      <c r="W15" s="1884"/>
      <c r="X15" s="1884"/>
      <c r="Y15" s="1884"/>
      <c r="Z15" s="1884"/>
      <c r="AA15" s="1884"/>
      <c r="AB15" s="1884"/>
      <c r="AC15" s="1884"/>
      <c r="AD15" s="1884"/>
      <c r="AE15" s="1885"/>
    </row>
    <row r="16" spans="1:71" s="385" customFormat="1">
      <c r="A16" s="373"/>
      <c r="B16" s="1897" t="s">
        <v>3659</v>
      </c>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376"/>
    </row>
    <row r="17" spans="1:31" s="385" customFormat="1" ht="18" customHeight="1">
      <c r="A17" s="373"/>
      <c r="B17" s="1898"/>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893"/>
      <c r="AE17" s="376"/>
    </row>
    <row r="18" spans="1:31" s="385" customFormat="1" ht="5.0999999999999996" customHeight="1">
      <c r="A18" s="373"/>
      <c r="B18" s="1897"/>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376"/>
    </row>
    <row r="19" spans="1:31" s="385" customFormat="1" ht="18" customHeight="1">
      <c r="A19" s="373"/>
      <c r="B19" s="374" t="s">
        <v>3660</v>
      </c>
      <c r="C19" s="103"/>
      <c r="D19" s="1913">
        <f>+'DAP1'!F24</f>
        <v>2024</v>
      </c>
      <c r="E19" s="1915"/>
      <c r="F19" s="1920" t="s">
        <v>3716</v>
      </c>
      <c r="G19" s="1096"/>
      <c r="H19" s="1096"/>
      <c r="I19" s="1096"/>
      <c r="J19" s="1096"/>
      <c r="K19" s="1096"/>
      <c r="L19" s="1149"/>
      <c r="M19" s="1637"/>
      <c r="N19" s="1916"/>
      <c r="O19" s="1917"/>
      <c r="P19" s="1603"/>
      <c r="Q19" s="1889"/>
      <c r="R19" s="1921" t="s">
        <v>3661</v>
      </c>
      <c r="S19" s="1149"/>
      <c r="T19" s="1149"/>
      <c r="U19" s="1149"/>
      <c r="V19" s="1149"/>
      <c r="W19" s="1149"/>
      <c r="X19" s="1149"/>
      <c r="Y19" s="1149"/>
      <c r="Z19" s="1149"/>
      <c r="AA19" s="1149"/>
      <c r="AB19" s="1149"/>
      <c r="AC19" s="1149"/>
      <c r="AD19" s="1149"/>
      <c r="AE19" s="1637"/>
    </row>
    <row r="20" spans="1:31" s="385" customFormat="1" ht="5.0999999999999996" customHeight="1">
      <c r="A20" s="373"/>
      <c r="B20" s="1897"/>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s="385" customFormat="1" ht="18" customHeight="1">
      <c r="A21" s="373"/>
      <c r="B21" s="1897"/>
      <c r="C21" s="1149"/>
      <c r="D21" s="1149"/>
      <c r="E21" s="1149"/>
      <c r="F21" s="1096" t="s">
        <v>3717</v>
      </c>
      <c r="G21" s="1096"/>
      <c r="H21" s="1096"/>
      <c r="I21" s="1096"/>
      <c r="J21" s="1096"/>
      <c r="K21" s="1096"/>
      <c r="L21" s="1149"/>
      <c r="M21" s="1637"/>
      <c r="N21" s="1916"/>
      <c r="O21" s="1917"/>
      <c r="P21" s="1603"/>
      <c r="Q21" s="1889"/>
      <c r="R21" s="1096" t="s">
        <v>3718</v>
      </c>
      <c r="S21" s="1096"/>
      <c r="T21" s="1096"/>
      <c r="U21" s="1096"/>
      <c r="V21" s="1096"/>
      <c r="W21" s="1096"/>
      <c r="X21" s="1149"/>
      <c r="Y21" s="1637"/>
      <c r="Z21" s="1916"/>
      <c r="AA21" s="1917"/>
      <c r="AB21" s="1603"/>
      <c r="AC21" s="1889"/>
      <c r="AD21" s="1876"/>
      <c r="AE21" s="1637"/>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83" t="s">
        <v>3654</v>
      </c>
      <c r="B23" s="1884"/>
      <c r="C23" s="1884"/>
      <c r="D23" s="1884"/>
      <c r="E23" s="1884"/>
      <c r="F23" s="1884"/>
      <c r="G23" s="1884"/>
      <c r="H23" s="1884"/>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5"/>
    </row>
    <row r="24" spans="1:31" s="385" customFormat="1" ht="60" customHeight="1">
      <c r="A24" s="1912"/>
      <c r="B24" s="1149"/>
      <c r="C24" s="1149"/>
      <c r="D24" s="1149"/>
      <c r="E24" s="1149"/>
      <c r="F24" s="1149"/>
      <c r="G24" s="1149"/>
      <c r="H24" s="1149"/>
      <c r="I24" s="1149"/>
      <c r="J24" s="1149"/>
      <c r="K24" s="1149"/>
      <c r="L24" s="1149"/>
      <c r="M24" s="1149"/>
      <c r="N24" s="1149"/>
      <c r="O24" s="1149"/>
      <c r="P24" s="1149"/>
      <c r="Q24" s="1149"/>
      <c r="R24" s="1149"/>
      <c r="S24" s="1149"/>
      <c r="T24" s="1907"/>
      <c r="U24" s="1908"/>
      <c r="V24" s="1908"/>
      <c r="W24" s="1908"/>
      <c r="X24" s="1908"/>
      <c r="Y24" s="1908"/>
      <c r="Z24" s="1908"/>
      <c r="AA24" s="1908"/>
      <c r="AB24" s="1908"/>
      <c r="AC24" s="1908"/>
      <c r="AD24" s="1908"/>
      <c r="AE24" s="376"/>
    </row>
    <row r="25" spans="1:31" s="385" customFormat="1" ht="18" customHeight="1">
      <c r="A25" s="373"/>
      <c r="B25" s="381" t="s">
        <v>349</v>
      </c>
      <c r="C25" s="1905">
        <f ca="1">+TODAY()</f>
        <v>45705</v>
      </c>
      <c r="D25" s="1906"/>
      <c r="E25" s="1906"/>
      <c r="F25" s="1906"/>
      <c r="G25" s="1608"/>
      <c r="H25" s="1149"/>
      <c r="I25" s="1149"/>
      <c r="J25" s="1149"/>
      <c r="K25" s="1149"/>
      <c r="L25" s="1149"/>
      <c r="M25" s="1149"/>
      <c r="N25" s="1149"/>
      <c r="O25" s="1149"/>
      <c r="P25" s="1149"/>
      <c r="Q25" s="1149"/>
      <c r="R25" s="1149"/>
      <c r="S25" s="1149"/>
      <c r="T25" s="1909"/>
      <c r="U25" s="1909"/>
      <c r="V25" s="1909"/>
      <c r="W25" s="1909"/>
      <c r="X25" s="1909"/>
      <c r="Y25" s="1909"/>
      <c r="Z25" s="1909"/>
      <c r="AA25" s="1909"/>
      <c r="AB25" s="1909"/>
      <c r="AC25" s="1909"/>
      <c r="AD25" s="1909"/>
      <c r="AE25" s="376"/>
    </row>
    <row r="26" spans="1:31" s="385" customFormat="1">
      <c r="A26" s="373"/>
      <c r="B26" s="369"/>
      <c r="C26" s="369"/>
      <c r="D26" s="369"/>
      <c r="E26" s="369"/>
      <c r="F26" s="369"/>
      <c r="G26" s="369"/>
      <c r="H26" s="369"/>
      <c r="I26" s="369"/>
      <c r="J26" s="369"/>
      <c r="K26" s="369"/>
      <c r="L26" s="369"/>
      <c r="M26" s="369"/>
      <c r="N26" s="369"/>
      <c r="O26" s="369"/>
      <c r="P26" s="369"/>
      <c r="Q26" s="369"/>
      <c r="R26" s="369"/>
      <c r="S26" s="369"/>
      <c r="T26" s="1910" t="s">
        <v>351</v>
      </c>
      <c r="U26" s="1911"/>
      <c r="V26" s="1911"/>
      <c r="W26" s="1911"/>
      <c r="X26" s="1911"/>
      <c r="Y26" s="1911"/>
      <c r="Z26" s="1911"/>
      <c r="AA26" s="1911"/>
      <c r="AB26" s="1911"/>
      <c r="AC26" s="1911"/>
      <c r="AD26" s="1911"/>
      <c r="AE26" s="376"/>
    </row>
    <row r="27" spans="1:31" s="385" customFormat="1" ht="5.0999999999999996"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99" t="s">
        <v>3655</v>
      </c>
      <c r="C28" s="1900"/>
      <c r="D28" s="1900"/>
      <c r="E28" s="1900"/>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384"/>
    </row>
    <row r="29" spans="1:31" s="385" customFormat="1">
      <c r="A29" s="1901"/>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902" t="s">
        <v>3662</v>
      </c>
      <c r="AB29" s="1903"/>
      <c r="AC29" s="1903"/>
      <c r="AD29" s="1903"/>
      <c r="AE29" s="1904"/>
    </row>
    <row r="30" spans="1:31" s="385" customFormat="1">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20"/>
    <col min="7" max="7" width="9.85546875" style="420" customWidth="1"/>
    <col min="8" max="8" width="9.140625" style="420"/>
    <col min="9" max="9" width="12.28515625" style="420" customWidth="1"/>
    <col min="10" max="53" width="9.140625" style="419"/>
    <col min="54" max="16384" width="9.140625" style="420"/>
  </cols>
  <sheetData>
    <row r="1" spans="1:53" ht="15.75" customHeight="1">
      <c r="A1" s="1944" t="s">
        <v>3696</v>
      </c>
      <c r="B1" s="1944"/>
      <c r="C1" s="1944"/>
      <c r="D1" s="1944"/>
      <c r="E1" s="1944"/>
      <c r="F1" s="1944"/>
      <c r="G1" s="1944"/>
      <c r="H1" s="1944"/>
      <c r="I1" s="1944"/>
    </row>
    <row r="2" spans="1:53">
      <c r="A2" s="1944"/>
      <c r="B2" s="1944"/>
      <c r="C2" s="1944"/>
      <c r="D2" s="1944"/>
      <c r="E2" s="1944"/>
      <c r="F2" s="1944"/>
      <c r="G2" s="1944"/>
      <c r="H2" s="1944"/>
      <c r="I2" s="1944"/>
    </row>
    <row r="3" spans="1:53" ht="15" customHeight="1">
      <c r="A3" s="1922" t="s">
        <v>3697</v>
      </c>
      <c r="B3" s="1922"/>
      <c r="C3" s="1922"/>
      <c r="D3" s="1922"/>
      <c r="E3" s="1922"/>
      <c r="F3" s="1922"/>
      <c r="G3" s="1922"/>
      <c r="H3" s="1922"/>
      <c r="I3" s="1922"/>
    </row>
    <row r="4" spans="1:53" ht="18" customHeight="1">
      <c r="A4" s="1945"/>
      <c r="B4" s="1946"/>
      <c r="C4" s="1946"/>
      <c r="D4" s="1946"/>
      <c r="E4" s="1946"/>
      <c r="F4" s="1946"/>
      <c r="G4" s="1946"/>
      <c r="H4" s="1946"/>
      <c r="I4" s="1946"/>
    </row>
    <row r="5" spans="1:53" ht="15" customHeight="1">
      <c r="A5" s="1947" t="s">
        <v>3698</v>
      </c>
      <c r="B5" s="1947"/>
      <c r="C5" s="1947"/>
      <c r="D5" s="1947"/>
      <c r="E5" s="1947"/>
      <c r="F5" s="1947"/>
      <c r="G5" s="1947"/>
      <c r="H5" s="1947"/>
      <c r="I5" s="1947"/>
    </row>
    <row r="6" spans="1:53" ht="18" customHeight="1">
      <c r="A6" s="1948"/>
      <c r="B6" s="1949"/>
      <c r="C6" s="1949"/>
      <c r="D6" s="1949"/>
      <c r="E6" s="1949"/>
      <c r="F6" s="1922" t="s">
        <v>3699</v>
      </c>
      <c r="G6" s="1950"/>
      <c r="H6" s="1951"/>
      <c r="I6" s="1952"/>
    </row>
    <row r="7" spans="1:53" ht="15" customHeight="1">
      <c r="A7" s="1922"/>
      <c r="B7" s="1922"/>
      <c r="C7" s="1922"/>
      <c r="D7" s="1922"/>
      <c r="E7" s="1922"/>
      <c r="F7" s="1922"/>
      <c r="G7" s="1922"/>
      <c r="H7" s="1922"/>
      <c r="I7" s="1922"/>
    </row>
    <row r="8" spans="1:53" ht="18" customHeight="1">
      <c r="A8" s="1925" t="s">
        <v>3700</v>
      </c>
      <c r="B8" s="1925"/>
      <c r="C8" s="1936" t="str">
        <f>+CONCATENATE(ZAKL_DATA!B4," ",ZAKL_DATA!B5)</f>
        <v xml:space="preserve"> </v>
      </c>
      <c r="D8" s="1936"/>
      <c r="E8" s="1936"/>
      <c r="F8" s="1937"/>
      <c r="G8" s="421" t="s">
        <v>3701</v>
      </c>
      <c r="H8" s="1938" t="str">
        <f>+'DAP1'!A9</f>
        <v/>
      </c>
      <c r="I8" s="1939"/>
    </row>
    <row r="9" spans="1:53" ht="15" customHeight="1">
      <c r="A9" s="1922"/>
      <c r="B9" s="1922"/>
      <c r="C9" s="1928" t="s">
        <v>3702</v>
      </c>
      <c r="D9" s="1928"/>
      <c r="E9" s="1928"/>
      <c r="F9" s="1940"/>
      <c r="G9" s="1922"/>
      <c r="H9" s="1941"/>
      <c r="I9" s="1941"/>
    </row>
    <row r="10" spans="1:53" s="424" customFormat="1" ht="18" customHeight="1">
      <c r="A10" s="422" t="s">
        <v>3703</v>
      </c>
      <c r="B10" s="1942" t="str">
        <f>+Prohl_manž!B7</f>
        <v xml:space="preserve"> , , PSČ </v>
      </c>
      <c r="C10" s="1942"/>
      <c r="D10" s="1942"/>
      <c r="E10" s="1942"/>
      <c r="F10" s="1942"/>
      <c r="G10" s="1942"/>
      <c r="H10" s="1942"/>
      <c r="I10" s="194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53" ht="15" customHeight="1">
      <c r="A11" s="1922"/>
      <c r="B11" s="1922"/>
      <c r="C11" s="1922"/>
      <c r="D11" s="1922"/>
      <c r="E11" s="1922"/>
      <c r="F11" s="1922"/>
      <c r="G11" s="1922"/>
      <c r="H11" s="1922"/>
      <c r="I11" s="1922"/>
    </row>
    <row r="12" spans="1:53" s="424" customFormat="1" ht="18" customHeight="1">
      <c r="A12" s="1925" t="s">
        <v>3704</v>
      </c>
      <c r="B12" s="1925"/>
      <c r="C12" s="1925"/>
      <c r="D12" s="1943">
        <f>+'DAP1'!F24</f>
        <v>2024</v>
      </c>
      <c r="E12" s="1943"/>
      <c r="F12" s="1925" t="s">
        <v>3705</v>
      </c>
      <c r="G12" s="1925"/>
      <c r="H12" s="1925"/>
      <c r="I12" s="1925"/>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34" t="s">
        <v>3706</v>
      </c>
      <c r="B13" s="1934"/>
      <c r="C13" s="1934"/>
      <c r="D13" s="1934"/>
      <c r="E13" s="1934"/>
      <c r="F13" s="1934"/>
      <c r="G13" s="1935" t="s">
        <v>3707</v>
      </c>
      <c r="H13" s="1935"/>
      <c r="I13" s="1935"/>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5" t="s">
        <v>3708</v>
      </c>
      <c r="B14" s="1925"/>
      <c r="C14" s="1925"/>
      <c r="D14" s="1925"/>
      <c r="E14" s="1925"/>
      <c r="F14" s="1925"/>
      <c r="G14" s="1925"/>
      <c r="H14" s="1925"/>
      <c r="I14" s="1925"/>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29">
        <f>+'DAP2'!E4</f>
        <v>0</v>
      </c>
      <c r="B15" s="1929"/>
      <c r="C15" s="1929"/>
      <c r="D15" s="425" t="s">
        <v>3709</v>
      </c>
      <c r="E15" s="1930"/>
      <c r="F15" s="1930"/>
      <c r="G15" s="1930"/>
      <c r="H15" s="1930"/>
      <c r="I15" s="193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53" ht="15" customHeight="1">
      <c r="A16" s="1931"/>
      <c r="B16" s="1931"/>
      <c r="C16" s="1931"/>
      <c r="D16" s="1931"/>
      <c r="E16" s="1931"/>
      <c r="F16" s="1931"/>
      <c r="G16" s="1931"/>
      <c r="H16" s="1931"/>
      <c r="I16" s="1931"/>
    </row>
    <row r="17" spans="1:53" ht="15" customHeight="1">
      <c r="A17" s="1931"/>
      <c r="B17" s="1931"/>
      <c r="C17" s="1931"/>
      <c r="D17" s="1931"/>
      <c r="E17" s="1931"/>
      <c r="F17" s="1931"/>
      <c r="G17" s="1931"/>
      <c r="H17" s="1931"/>
      <c r="I17" s="1931"/>
    </row>
    <row r="18" spans="1:53" ht="15" customHeight="1">
      <c r="A18" s="1931"/>
      <c r="B18" s="1931"/>
      <c r="C18" s="1931"/>
      <c r="D18" s="1931"/>
      <c r="E18" s="1931"/>
      <c r="F18" s="1931"/>
      <c r="G18" s="1931"/>
      <c r="H18" s="1931"/>
      <c r="I18" s="1931"/>
    </row>
    <row r="19" spans="1:53" ht="15" customHeight="1">
      <c r="A19" s="1931"/>
      <c r="B19" s="1931"/>
      <c r="C19" s="1931"/>
      <c r="D19" s="1931"/>
      <c r="E19" s="1931"/>
      <c r="F19" s="1931"/>
      <c r="G19" s="1931"/>
      <c r="H19" s="1931"/>
      <c r="I19" s="1931"/>
    </row>
    <row r="20" spans="1:53" s="424" customFormat="1" ht="15" customHeight="1">
      <c r="A20" s="422" t="s">
        <v>3710</v>
      </c>
      <c r="B20" s="1932">
        <f ca="1">TODAY()</f>
        <v>45705</v>
      </c>
      <c r="C20" s="1932"/>
      <c r="D20" s="1933"/>
      <c r="E20" s="1933"/>
      <c r="F20" s="1933"/>
      <c r="G20" s="1933"/>
      <c r="H20" s="1933"/>
      <c r="I20" s="193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53" ht="15" customHeight="1">
      <c r="A21" s="1924" t="s">
        <v>3711</v>
      </c>
      <c r="B21" s="1924"/>
      <c r="C21" s="1924"/>
      <c r="D21" s="1924"/>
      <c r="E21" s="1924"/>
      <c r="F21" s="1924"/>
      <c r="G21" s="1924"/>
      <c r="H21" s="1924"/>
      <c r="I21" s="1924"/>
    </row>
    <row r="22" spans="1:53" ht="15" customHeight="1">
      <c r="A22" s="1922"/>
      <c r="B22" s="1922"/>
      <c r="C22" s="1922"/>
      <c r="D22" s="1922"/>
      <c r="E22" s="1922"/>
      <c r="F22" s="1922"/>
      <c r="G22" s="1922"/>
      <c r="H22" s="1922"/>
      <c r="I22" s="1922"/>
    </row>
    <row r="23" spans="1:53" s="424" customFormat="1" ht="15" customHeight="1">
      <c r="A23" s="1925" t="s">
        <v>3712</v>
      </c>
      <c r="B23" s="1925"/>
      <c r="C23" s="1925"/>
      <c r="D23" s="1926"/>
      <c r="E23" s="1926"/>
      <c r="F23" s="1926"/>
      <c r="G23" s="429" t="s">
        <v>3713</v>
      </c>
      <c r="H23" s="1927"/>
      <c r="I23" s="192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53" ht="15" customHeight="1">
      <c r="A24" s="1922"/>
      <c r="B24" s="1922"/>
      <c r="C24" s="1922"/>
      <c r="D24" s="1928" t="s">
        <v>3702</v>
      </c>
      <c r="E24" s="1928"/>
      <c r="F24" s="1928"/>
      <c r="G24" s="1922"/>
      <c r="H24" s="1922"/>
      <c r="I24" s="1922"/>
    </row>
    <row r="25" spans="1:53">
      <c r="A25" s="1922"/>
      <c r="B25" s="1922"/>
      <c r="C25" s="1922"/>
      <c r="D25" s="1922"/>
      <c r="E25" s="1922"/>
      <c r="F25" s="1922"/>
      <c r="G25" s="1922"/>
      <c r="H25" s="1922"/>
      <c r="I25" s="1922"/>
    </row>
    <row r="26" spans="1:53">
      <c r="A26" s="1922"/>
      <c r="B26" s="1922"/>
      <c r="C26" s="1922"/>
      <c r="D26" s="1922"/>
      <c r="E26" s="1922"/>
      <c r="F26" s="1922"/>
      <c r="G26" s="1922"/>
      <c r="H26" s="1922"/>
      <c r="I26" s="1922"/>
    </row>
    <row r="27" spans="1:53">
      <c r="A27" s="1922"/>
      <c r="B27" s="1922"/>
      <c r="C27" s="1922"/>
      <c r="D27" s="1922"/>
      <c r="E27" s="1922"/>
      <c r="F27" s="1922"/>
      <c r="G27" s="1922"/>
      <c r="H27" s="1922"/>
      <c r="I27" s="1922"/>
    </row>
    <row r="28" spans="1:53">
      <c r="A28" s="1922"/>
      <c r="B28" s="1922"/>
      <c r="C28" s="1922"/>
      <c r="D28" s="1922"/>
      <c r="E28" s="1922"/>
      <c r="F28" s="1922"/>
      <c r="G28" s="1922"/>
      <c r="H28" s="1922"/>
      <c r="I28" s="1922"/>
    </row>
    <row r="29" spans="1:53">
      <c r="A29" s="1922"/>
      <c r="B29" s="1922"/>
      <c r="C29" s="1922"/>
      <c r="D29" s="1922"/>
      <c r="E29" s="1922"/>
      <c r="F29" s="1922"/>
      <c r="G29" s="1922"/>
      <c r="H29" s="1922"/>
      <c r="I29" s="1922"/>
    </row>
    <row r="30" spans="1:53">
      <c r="A30" s="1922"/>
      <c r="B30" s="1922"/>
      <c r="C30" s="1922"/>
      <c r="D30" s="1922"/>
      <c r="E30" s="1922"/>
      <c r="F30" s="1922"/>
      <c r="G30" s="1922"/>
      <c r="H30" s="1922"/>
      <c r="I30" s="1922"/>
    </row>
    <row r="31" spans="1:53">
      <c r="A31" s="1922"/>
      <c r="B31" s="1922"/>
      <c r="C31" s="1922"/>
      <c r="D31" s="1922"/>
      <c r="E31" s="1922"/>
      <c r="F31" s="1922"/>
      <c r="G31" s="1922"/>
      <c r="H31" s="1922"/>
      <c r="I31" s="1922"/>
    </row>
    <row r="32" spans="1:53">
      <c r="A32" s="1922"/>
      <c r="B32" s="1922"/>
      <c r="C32" s="1922"/>
      <c r="D32" s="1922"/>
      <c r="E32" s="1922"/>
      <c r="F32" s="1922"/>
      <c r="G32" s="1922"/>
      <c r="H32" s="1922"/>
      <c r="I32" s="1922"/>
    </row>
    <row r="33" spans="1:9">
      <c r="A33" s="1922"/>
      <c r="B33" s="1922"/>
      <c r="C33" s="1922"/>
      <c r="D33" s="1922"/>
      <c r="E33" s="1922"/>
      <c r="F33" s="1922"/>
      <c r="G33" s="1922"/>
      <c r="H33" s="1922"/>
      <c r="I33" s="1922"/>
    </row>
    <row r="34" spans="1:9">
      <c r="A34" s="1922"/>
      <c r="B34" s="1922"/>
      <c r="C34" s="1922"/>
      <c r="D34" s="1922"/>
      <c r="E34" s="1922"/>
      <c r="F34" s="1922"/>
      <c r="G34" s="1922"/>
      <c r="H34" s="1922"/>
      <c r="I34" s="1922"/>
    </row>
    <row r="35" spans="1:9">
      <c r="A35" s="1922"/>
      <c r="B35" s="1922"/>
      <c r="C35" s="1922"/>
      <c r="D35" s="1922"/>
      <c r="E35" s="1922"/>
      <c r="F35" s="1922"/>
      <c r="G35" s="1922"/>
      <c r="H35" s="1922"/>
      <c r="I35" s="1922"/>
    </row>
    <row r="36" spans="1:9">
      <c r="A36" s="1922"/>
      <c r="B36" s="1922"/>
      <c r="C36" s="1922"/>
      <c r="D36" s="1922"/>
      <c r="E36" s="1922"/>
      <c r="F36" s="1922"/>
      <c r="G36" s="1922"/>
      <c r="H36" s="1922"/>
      <c r="I36" s="1922"/>
    </row>
    <row r="37" spans="1:9">
      <c r="A37" s="1922"/>
      <c r="B37" s="1922"/>
      <c r="C37" s="1922"/>
      <c r="D37" s="1922"/>
      <c r="E37" s="1922"/>
      <c r="F37" s="1922"/>
      <c r="G37" s="1922"/>
      <c r="H37" s="1922"/>
      <c r="I37" s="1922"/>
    </row>
    <row r="38" spans="1:9">
      <c r="A38" s="1922"/>
      <c r="B38" s="1922"/>
      <c r="C38" s="1922"/>
      <c r="D38" s="1922"/>
      <c r="E38" s="1922"/>
      <c r="F38" s="1922"/>
      <c r="G38" s="1922"/>
      <c r="H38" s="1922"/>
      <c r="I38" s="1922"/>
    </row>
    <row r="39" spans="1:9">
      <c r="A39" s="1922"/>
      <c r="B39" s="1922"/>
      <c r="C39" s="1922"/>
      <c r="D39" s="1922"/>
      <c r="E39" s="1922"/>
      <c r="F39" s="1922"/>
      <c r="G39" s="1922"/>
      <c r="H39" s="1922"/>
      <c r="I39" s="1922"/>
    </row>
    <row r="40" spans="1:9">
      <c r="A40" s="1922"/>
      <c r="B40" s="1922"/>
      <c r="C40" s="1922"/>
      <c r="D40" s="1922"/>
      <c r="E40" s="1922"/>
      <c r="F40" s="1922"/>
      <c r="G40" s="1922"/>
      <c r="H40" s="1922"/>
      <c r="I40" s="1922"/>
    </row>
    <row r="41" spans="1:9">
      <c r="A41" s="1922"/>
      <c r="B41" s="1922"/>
      <c r="C41" s="1922"/>
      <c r="D41" s="1922"/>
      <c r="E41" s="1922"/>
      <c r="F41" s="1922"/>
      <c r="G41" s="1922"/>
      <c r="H41" s="1922"/>
      <c r="I41" s="1922"/>
    </row>
    <row r="42" spans="1:9">
      <c r="A42" s="1922"/>
      <c r="B42" s="1922"/>
      <c r="C42" s="1922"/>
      <c r="D42" s="1922"/>
      <c r="E42" s="1922"/>
      <c r="F42" s="1922"/>
      <c r="G42" s="1922"/>
      <c r="H42" s="1922"/>
      <c r="I42" s="1922"/>
    </row>
    <row r="43" spans="1:9">
      <c r="A43" s="1922"/>
      <c r="B43" s="1922"/>
      <c r="C43" s="1922"/>
      <c r="D43" s="1922"/>
      <c r="E43" s="1922"/>
      <c r="F43" s="1922"/>
      <c r="G43" s="1922"/>
      <c r="H43" s="1922"/>
      <c r="I43" s="1922"/>
    </row>
    <row r="44" spans="1:9">
      <c r="A44" s="1922"/>
      <c r="B44" s="1922"/>
      <c r="C44" s="1922"/>
      <c r="D44" s="1922"/>
      <c r="E44" s="1922"/>
      <c r="F44" s="1922"/>
      <c r="G44" s="1922"/>
      <c r="H44" s="1922"/>
      <c r="I44" s="1922"/>
    </row>
    <row r="45" spans="1:9">
      <c r="A45" s="1922"/>
      <c r="B45" s="1922"/>
      <c r="C45" s="1922"/>
      <c r="D45" s="1922"/>
      <c r="E45" s="1922"/>
      <c r="F45" s="1922"/>
      <c r="G45" s="1922"/>
      <c r="H45" s="1922"/>
      <c r="I45" s="1922"/>
    </row>
    <row r="46" spans="1:9">
      <c r="A46" s="1922"/>
      <c r="B46" s="1922"/>
      <c r="C46" s="1922"/>
      <c r="D46" s="1922"/>
      <c r="E46" s="1922"/>
      <c r="F46" s="1922"/>
      <c r="G46" s="1922"/>
      <c r="H46" s="1922"/>
      <c r="I46" s="1922"/>
    </row>
    <row r="47" spans="1:9">
      <c r="A47" s="1922"/>
      <c r="B47" s="1922"/>
      <c r="C47" s="1922"/>
      <c r="D47" s="1922"/>
      <c r="E47" s="1922"/>
      <c r="F47" s="1922"/>
      <c r="G47" s="1922"/>
      <c r="H47" s="1922"/>
      <c r="I47" s="1922"/>
    </row>
    <row r="48" spans="1:9">
      <c r="A48" s="1922"/>
      <c r="B48" s="1922"/>
      <c r="C48" s="1922"/>
      <c r="D48" s="1922"/>
      <c r="E48" s="1922"/>
      <c r="F48" s="1922"/>
      <c r="G48" s="1922"/>
      <c r="H48" s="1922"/>
      <c r="I48" s="1922"/>
    </row>
    <row r="49" spans="1:9">
      <c r="A49" s="1922"/>
      <c r="B49" s="1922"/>
      <c r="C49" s="1922"/>
      <c r="D49" s="1922"/>
      <c r="E49" s="1922"/>
      <c r="F49" s="1922"/>
      <c r="G49" s="1922"/>
      <c r="H49" s="1922"/>
      <c r="I49" s="1922"/>
    </row>
    <row r="50" spans="1:9">
      <c r="A50" s="1922"/>
      <c r="B50" s="1922"/>
      <c r="C50" s="1922"/>
      <c r="D50" s="1922"/>
      <c r="E50" s="1922"/>
      <c r="F50" s="1922"/>
      <c r="G50" s="1922"/>
      <c r="H50" s="1922"/>
      <c r="I50" s="1922"/>
    </row>
    <row r="51" spans="1:9">
      <c r="A51" s="1922"/>
      <c r="B51" s="1922"/>
      <c r="C51" s="1922"/>
      <c r="D51" s="1922"/>
      <c r="E51" s="1922"/>
      <c r="F51" s="1922"/>
      <c r="G51" s="1922"/>
      <c r="H51" s="1922"/>
      <c r="I51" s="1922"/>
    </row>
    <row r="52" spans="1:9">
      <c r="A52" s="428" t="s">
        <v>3714</v>
      </c>
      <c r="B52" s="428"/>
      <c r="C52" s="428"/>
      <c r="D52" s="428"/>
      <c r="E52" s="428"/>
      <c r="F52" s="428"/>
      <c r="G52" s="428"/>
      <c r="H52" s="428"/>
      <c r="I52" s="428"/>
    </row>
    <row r="53" spans="1:9" ht="38.25" customHeight="1">
      <c r="A53" s="1923" t="s">
        <v>3715</v>
      </c>
      <c r="B53" s="1923"/>
      <c r="C53" s="1923"/>
      <c r="D53" s="1923"/>
      <c r="E53" s="1923"/>
      <c r="F53" s="1923"/>
      <c r="G53" s="1923"/>
      <c r="H53" s="1923"/>
      <c r="I53" s="1923"/>
    </row>
    <row r="54" spans="1:9" s="419" customFormat="1"/>
    <row r="55" spans="1:9" s="419" customFormat="1"/>
    <row r="56" spans="1:9" s="419" customFormat="1"/>
    <row r="57" spans="1:9" s="419" customFormat="1"/>
    <row r="58" spans="1:9" s="419" customFormat="1"/>
    <row r="59" spans="1:9" s="419" customFormat="1"/>
    <row r="60" spans="1:9" s="419" customFormat="1"/>
    <row r="61" spans="1:9" s="419" customFormat="1"/>
    <row r="62" spans="1:9" s="419" customFormat="1"/>
    <row r="63" spans="1:9" s="419" customFormat="1"/>
    <row r="64" spans="1:9"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419" customFormat="1"/>
    <row r="130" s="419" customFormat="1"/>
    <row r="131" s="419" customFormat="1"/>
    <row r="132" s="419" customFormat="1"/>
    <row r="133" s="419" customFormat="1"/>
    <row r="134" s="419" customFormat="1"/>
    <row r="135" s="419" customFormat="1"/>
    <row r="136" s="419" customFormat="1"/>
    <row r="137" s="419" customFormat="1"/>
    <row r="138" s="419" customFormat="1"/>
    <row r="139" s="419" customFormat="1"/>
    <row r="140" s="419" customFormat="1"/>
    <row r="141" s="419" customFormat="1"/>
    <row r="142" s="419" customFormat="1"/>
    <row r="143" s="419" customFormat="1"/>
    <row r="144" s="419" customFormat="1"/>
    <row r="145" s="419" customFormat="1"/>
    <row r="146" s="419" customFormat="1"/>
    <row r="147" s="419" customFormat="1"/>
    <row r="148" s="419" customFormat="1"/>
    <row r="149" s="419" customFormat="1"/>
    <row r="150" s="419" customFormat="1"/>
    <row r="151" s="419" customFormat="1"/>
    <row r="152" s="419" customFormat="1"/>
    <row r="153" s="419" customFormat="1"/>
    <row r="154" s="419" customFormat="1"/>
    <row r="155" s="419" customFormat="1"/>
    <row r="156" s="419" customFormat="1"/>
    <row r="157" s="419" customFormat="1"/>
    <row r="158" s="419" customFormat="1"/>
    <row r="159" s="419" customFormat="1"/>
    <row r="160" s="419" customFormat="1"/>
    <row r="161" s="419" customFormat="1"/>
    <row r="162" s="419" customFormat="1"/>
    <row r="163" s="419" customFormat="1"/>
    <row r="164" s="419" customFormat="1"/>
    <row r="165" s="419" customFormat="1"/>
    <row r="166" s="419" customFormat="1"/>
    <row r="167" s="419" customFormat="1"/>
    <row r="168" s="419" customFormat="1"/>
    <row r="169" s="419" customFormat="1"/>
    <row r="170" s="419" customFormat="1"/>
    <row r="171" s="419" customFormat="1"/>
    <row r="172" s="419" customFormat="1"/>
    <row r="173" s="419" customFormat="1"/>
    <row r="174" s="419" customFormat="1"/>
    <row r="175" s="419" customFormat="1"/>
    <row r="176" s="419" customFormat="1"/>
    <row r="177" s="419" customFormat="1"/>
    <row r="178" s="419" customFormat="1"/>
    <row r="179" s="419" customFormat="1"/>
    <row r="180" s="419" customFormat="1"/>
    <row r="181" s="419" customFormat="1"/>
    <row r="182" s="419" customFormat="1"/>
    <row r="183" s="419" customFormat="1"/>
    <row r="184" s="419" customFormat="1"/>
    <row r="185" s="419" customFormat="1"/>
    <row r="186" s="419" customFormat="1"/>
    <row r="187" s="419" customFormat="1"/>
    <row r="188" s="419" customFormat="1"/>
    <row r="189" s="419" customFormat="1"/>
    <row r="190" s="419" customFormat="1"/>
    <row r="191" s="419" customFormat="1"/>
    <row r="192" s="419" customFormat="1"/>
    <row r="193" s="419" customFormat="1"/>
    <row r="194" s="419" customFormat="1"/>
    <row r="195" s="419" customFormat="1"/>
    <row r="196" s="419" customFormat="1"/>
    <row r="197" s="419" customFormat="1"/>
    <row r="198" s="419" customFormat="1"/>
    <row r="199" s="419" customFormat="1"/>
    <row r="200" s="419" customFormat="1"/>
    <row r="201" s="419" customFormat="1"/>
    <row r="202" s="419" customFormat="1"/>
    <row r="203" s="419" customFormat="1"/>
    <row r="204" s="419" customFormat="1"/>
    <row r="205" s="419" customFormat="1"/>
    <row r="206" s="419" customFormat="1"/>
    <row r="207" s="419" customFormat="1"/>
    <row r="208" s="419" customFormat="1"/>
    <row r="209" s="419" customFormat="1"/>
    <row r="210" s="419" customFormat="1"/>
    <row r="211" s="419" customFormat="1"/>
    <row r="212" s="419" customFormat="1"/>
    <row r="213" s="419" customFormat="1"/>
    <row r="214" s="419" customFormat="1"/>
    <row r="215" s="419" customFormat="1"/>
    <row r="216" s="419" customFormat="1"/>
    <row r="217" s="419" customFormat="1"/>
    <row r="218" s="419" customFormat="1"/>
    <row r="219" s="419" customFormat="1"/>
    <row r="220" s="419" customFormat="1"/>
    <row r="221" s="419" customFormat="1"/>
    <row r="222" s="419" customFormat="1"/>
    <row r="223" s="419" customFormat="1"/>
    <row r="224" s="419" customFormat="1"/>
    <row r="225" s="419" customFormat="1"/>
    <row r="226" s="419" customFormat="1"/>
    <row r="227" s="419" customFormat="1"/>
    <row r="228" s="419" customFormat="1"/>
    <row r="229" s="419" customFormat="1"/>
    <row r="230" s="419" customFormat="1"/>
    <row r="231" s="419" customFormat="1"/>
    <row r="232" s="419" customFormat="1"/>
    <row r="233" s="419" customFormat="1"/>
    <row r="234" s="419" customFormat="1"/>
    <row r="235" s="419" customFormat="1"/>
    <row r="236" s="419" customFormat="1"/>
    <row r="237" s="419" customFormat="1"/>
    <row r="238" s="419" customFormat="1"/>
    <row r="239" s="419" customFormat="1"/>
    <row r="240" s="419" customFormat="1"/>
    <row r="241" s="419" customFormat="1"/>
    <row r="242" s="419" customFormat="1"/>
    <row r="243" s="419" customFormat="1"/>
    <row r="244" s="419" customFormat="1"/>
    <row r="245" s="419" customFormat="1"/>
    <row r="246" s="419" customFormat="1"/>
    <row r="247" s="419" customFormat="1"/>
    <row r="248" s="419" customFormat="1"/>
    <row r="249" s="419" customFormat="1"/>
    <row r="250" s="419" customFormat="1"/>
    <row r="251" s="419" customFormat="1"/>
    <row r="252" s="419" customFormat="1"/>
    <row r="253" s="419" customFormat="1"/>
    <row r="254" s="419" customFormat="1"/>
    <row r="255" s="419" customFormat="1"/>
    <row r="256" s="419" customFormat="1"/>
    <row r="257" s="419" customFormat="1"/>
    <row r="258" s="419" customFormat="1"/>
    <row r="259" s="419" customFormat="1"/>
    <row r="260" s="419" customFormat="1"/>
    <row r="261" s="419" customFormat="1"/>
    <row r="262" s="419" customFormat="1"/>
    <row r="263" s="419" customFormat="1"/>
    <row r="264" s="419" customFormat="1"/>
    <row r="265" s="419" customFormat="1"/>
    <row r="266" s="419" customFormat="1"/>
    <row r="267" s="419" customFormat="1"/>
    <row r="268" s="419" customFormat="1"/>
    <row r="269" s="419" customFormat="1"/>
    <row r="270" s="419" customFormat="1"/>
    <row r="271" s="419" customFormat="1"/>
    <row r="272" s="419" customFormat="1"/>
    <row r="273" s="419" customFormat="1"/>
    <row r="274" s="419" customFormat="1"/>
    <row r="275" s="419" customFormat="1"/>
    <row r="276" s="419" customFormat="1"/>
    <row r="277" s="419" customFormat="1"/>
    <row r="278" s="419" customFormat="1"/>
    <row r="279" s="419" customFormat="1"/>
    <row r="280" s="419" customFormat="1"/>
    <row r="281" s="419" customFormat="1"/>
    <row r="282" s="419" customFormat="1"/>
    <row r="283" s="419" customFormat="1"/>
    <row r="284" s="419" customFormat="1"/>
    <row r="285" s="419" customFormat="1"/>
    <row r="286" s="419" customFormat="1"/>
    <row r="287" s="419" customFormat="1"/>
    <row r="288" s="419" customFormat="1"/>
    <row r="289" s="419" customFormat="1"/>
    <row r="290" s="419" customFormat="1"/>
    <row r="291" s="419" customFormat="1"/>
    <row r="292" s="419" customFormat="1"/>
    <row r="293" s="419" customFormat="1"/>
    <row r="294" s="419" customFormat="1"/>
    <row r="295" s="419" customFormat="1"/>
    <row r="296" s="419" customFormat="1"/>
    <row r="297" s="419" customFormat="1"/>
    <row r="298" s="419" customFormat="1"/>
    <row r="299" s="419" customFormat="1"/>
    <row r="300" s="419" customFormat="1"/>
    <row r="301" s="419" customFormat="1"/>
    <row r="302" s="419" customFormat="1"/>
    <row r="303" s="419" customFormat="1"/>
    <row r="304" s="419" customFormat="1"/>
    <row r="305" s="419" customFormat="1"/>
    <row r="306" s="419" customFormat="1"/>
    <row r="307" s="419" customFormat="1"/>
    <row r="308" s="419" customFormat="1"/>
    <row r="309" s="419" customFormat="1"/>
    <row r="310" s="419" customFormat="1"/>
    <row r="311" s="419" customFormat="1"/>
    <row r="312" s="419" customFormat="1"/>
    <row r="313" s="419" customFormat="1"/>
    <row r="314" s="419" customFormat="1"/>
    <row r="315" s="419" customFormat="1"/>
    <row r="316" s="419" customFormat="1"/>
    <row r="317" s="419" customFormat="1"/>
    <row r="318" s="419" customFormat="1"/>
    <row r="319" s="419" customFormat="1"/>
    <row r="320" s="419" customFormat="1"/>
    <row r="321" s="419" customFormat="1"/>
    <row r="322" s="419" customFormat="1"/>
    <row r="323" s="419" customFormat="1"/>
    <row r="324" s="419" customFormat="1"/>
    <row r="325" s="419" customFormat="1"/>
    <row r="326" s="419" customFormat="1"/>
    <row r="327" s="419" customFormat="1"/>
    <row r="328" s="419" customFormat="1"/>
    <row r="329" s="419" customFormat="1"/>
    <row r="330" s="419" customFormat="1"/>
    <row r="331" s="419" customFormat="1"/>
    <row r="332" s="419" customFormat="1"/>
    <row r="333" s="419" customFormat="1"/>
    <row r="334" s="419" customFormat="1"/>
    <row r="335" s="419" customFormat="1"/>
    <row r="336" s="419" customFormat="1"/>
    <row r="337" s="419" customFormat="1"/>
    <row r="338" s="419" customFormat="1"/>
    <row r="339" s="419" customFormat="1"/>
    <row r="340" s="419" customFormat="1"/>
    <row r="341" s="419" customFormat="1"/>
    <row r="342" s="419" customFormat="1"/>
    <row r="343" s="419" customFormat="1"/>
    <row r="344" s="419" customFormat="1"/>
    <row r="345" s="419" customFormat="1"/>
    <row r="346" s="419" customFormat="1"/>
    <row r="347" s="419" customFormat="1"/>
    <row r="348" s="419" customFormat="1"/>
    <row r="349" s="419" customFormat="1"/>
    <row r="350" s="419" customFormat="1"/>
    <row r="351" s="419" customFormat="1"/>
    <row r="352" s="419" customFormat="1"/>
    <row r="353" s="419" customFormat="1"/>
    <row r="354" s="419" customFormat="1"/>
    <row r="355" s="419" customFormat="1"/>
    <row r="356" s="419" customFormat="1"/>
    <row r="357" s="419" customFormat="1"/>
    <row r="358" s="419" customFormat="1"/>
    <row r="359" s="419" customFormat="1"/>
    <row r="360" s="419" customFormat="1"/>
    <row r="361" s="419" customFormat="1"/>
    <row r="362" s="419" customFormat="1"/>
    <row r="363" s="419" customFormat="1"/>
    <row r="364" s="419" customFormat="1"/>
    <row r="365" s="419" customFormat="1"/>
    <row r="366" s="419" customFormat="1"/>
    <row r="367" s="419" customFormat="1"/>
    <row r="368" s="419" customFormat="1"/>
    <row r="369" s="419" customFormat="1"/>
    <row r="370" s="419" customFormat="1"/>
    <row r="371" s="419" customFormat="1"/>
    <row r="372" s="419" customFormat="1"/>
    <row r="373" s="419" customFormat="1"/>
    <row r="374" s="419" customFormat="1"/>
    <row r="375" s="419" customFormat="1"/>
    <row r="376" s="419" customFormat="1"/>
    <row r="377" s="419" customFormat="1"/>
    <row r="378" s="419" customFormat="1"/>
    <row r="379" s="419" customFormat="1"/>
    <row r="380" s="419" customFormat="1"/>
    <row r="381" s="419" customFormat="1"/>
    <row r="382" s="419" customFormat="1"/>
    <row r="383" s="419" customFormat="1"/>
    <row r="384" s="419" customFormat="1"/>
    <row r="385" s="419" customFormat="1"/>
    <row r="386" s="419" customFormat="1"/>
    <row r="387" s="419" customFormat="1"/>
    <row r="388" s="419" customFormat="1"/>
    <row r="389" s="419" customFormat="1"/>
    <row r="390" s="419" customFormat="1"/>
    <row r="391" s="419" customFormat="1"/>
    <row r="392" s="419" customFormat="1"/>
    <row r="393" s="419" customFormat="1"/>
    <row r="394" s="419" customFormat="1"/>
    <row r="395" s="419" customFormat="1"/>
    <row r="396" s="419" customFormat="1"/>
    <row r="397" s="419" customFormat="1"/>
    <row r="398" s="419" customFormat="1"/>
    <row r="399" s="419" customFormat="1"/>
    <row r="400" s="419" customFormat="1"/>
    <row r="401" s="419" customFormat="1"/>
    <row r="402" s="419" customFormat="1"/>
    <row r="403" s="419" customFormat="1"/>
    <row r="404" s="419" customFormat="1"/>
    <row r="405" s="419" customFormat="1"/>
    <row r="406" s="419" customFormat="1"/>
    <row r="407" s="419" customFormat="1"/>
    <row r="408" s="419" customFormat="1"/>
    <row r="409" s="419" customFormat="1"/>
    <row r="410" s="419" customFormat="1"/>
    <row r="411" s="419" customFormat="1"/>
    <row r="412" s="419" customFormat="1"/>
    <row r="413" s="419" customFormat="1"/>
    <row r="414" s="419" customFormat="1"/>
    <row r="415" s="419" customFormat="1"/>
    <row r="416" s="419" customFormat="1"/>
    <row r="417" s="419" customFormat="1"/>
    <row r="418" s="419" customFormat="1"/>
    <row r="419" s="419" customFormat="1"/>
    <row r="420" s="419" customFormat="1"/>
    <row r="421" s="419" customFormat="1"/>
    <row r="422" s="419" customFormat="1"/>
    <row r="423" s="419" customFormat="1"/>
    <row r="424" s="419" customFormat="1"/>
    <row r="425" s="419" customFormat="1"/>
    <row r="426" s="419" customFormat="1"/>
    <row r="427" s="419" customFormat="1"/>
    <row r="428" s="419" customFormat="1"/>
    <row r="429" s="419" customFormat="1"/>
    <row r="430" s="419" customFormat="1"/>
    <row r="431" s="419" customFormat="1"/>
    <row r="432" s="419" customFormat="1"/>
    <row r="433" s="419" customFormat="1"/>
    <row r="434" s="419" customFormat="1"/>
    <row r="435" s="419" customFormat="1"/>
    <row r="436" s="419" customFormat="1"/>
    <row r="437" s="419" customFormat="1"/>
    <row r="438" s="419" customFormat="1"/>
    <row r="439" s="419" customFormat="1"/>
    <row r="440" s="419" customFormat="1"/>
    <row r="441" s="419" customFormat="1"/>
    <row r="442" s="419" customFormat="1"/>
    <row r="443" s="419" customFormat="1"/>
    <row r="444" s="419" customFormat="1"/>
    <row r="445" s="419" customFormat="1"/>
    <row r="446" s="419" customFormat="1"/>
    <row r="447" s="419" customFormat="1"/>
    <row r="448" s="419" customFormat="1"/>
    <row r="449" s="419" customFormat="1"/>
    <row r="450" s="419" customFormat="1"/>
    <row r="451" s="419" customFormat="1"/>
    <row r="452" s="419" customFormat="1"/>
    <row r="453" s="419" customFormat="1"/>
    <row r="454" s="419" customFormat="1"/>
    <row r="455" s="419" customFormat="1"/>
    <row r="456" s="419" customFormat="1"/>
    <row r="457" s="419" customFormat="1"/>
    <row r="458" s="419" customFormat="1"/>
    <row r="459" s="419" customFormat="1"/>
    <row r="460" s="419" customFormat="1"/>
    <row r="461" s="419" customFormat="1"/>
    <row r="462" s="419" customFormat="1"/>
    <row r="463" s="419" customFormat="1"/>
    <row r="464" s="419" customFormat="1"/>
    <row r="465" s="419" customFormat="1"/>
    <row r="466" s="419" customFormat="1"/>
    <row r="467" s="419" customFormat="1"/>
    <row r="468" s="419" customFormat="1"/>
    <row r="469" s="419" customFormat="1"/>
    <row r="470" s="419"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CA113"/>
  <sheetViews>
    <sheetView topLeftCell="A13" workbookViewId="0">
      <selection activeCell="AK15" sqref="AK15:AR15"/>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2" customWidth="1"/>
    <col min="50" max="50" width="4.85546875" style="22" hidden="1" customWidth="1"/>
    <col min="51" max="54" width="4.7109375" style="22" hidden="1" customWidth="1"/>
    <col min="55" max="64" width="4.7109375" style="21" hidden="1" customWidth="1"/>
    <col min="65" max="79" width="9.140625" style="21"/>
  </cols>
  <sheetData>
    <row r="1" spans="1:79" ht="21.95" customHeight="1">
      <c r="A1" s="73"/>
      <c r="B1" s="73"/>
      <c r="C1" s="73"/>
      <c r="D1" s="73"/>
      <c r="E1" s="73"/>
      <c r="F1" s="73"/>
      <c r="G1" s="73"/>
      <c r="H1" s="73"/>
      <c r="I1" s="73"/>
      <c r="J1" s="73"/>
      <c r="K1" s="73"/>
      <c r="L1" s="73"/>
      <c r="M1" s="73"/>
      <c r="N1" s="73"/>
      <c r="O1" s="73"/>
      <c r="P1" s="73"/>
      <c r="Q1" s="73"/>
      <c r="R1" s="73"/>
      <c r="S1" s="73"/>
      <c r="T1" s="2073" t="s">
        <v>346</v>
      </c>
      <c r="U1" s="2074"/>
      <c r="V1" s="2074"/>
      <c r="W1" s="2074"/>
      <c r="X1" s="2074"/>
      <c r="Y1" s="2074"/>
      <c r="Z1" s="2074"/>
      <c r="AA1" s="2075"/>
      <c r="AB1" s="73"/>
      <c r="AC1" s="73"/>
      <c r="AD1" s="529"/>
      <c r="AE1" s="529"/>
      <c r="AF1" s="2076" t="s">
        <v>3727</v>
      </c>
      <c r="AG1" s="2077"/>
      <c r="AH1" s="2077"/>
      <c r="AI1" s="2077"/>
      <c r="AJ1" s="2077"/>
      <c r="AK1" s="2077"/>
      <c r="AL1" s="2077"/>
      <c r="AM1" s="2077"/>
      <c r="AN1" s="2077"/>
      <c r="AO1" s="2077"/>
      <c r="AP1" s="2077"/>
      <c r="AQ1" s="2077"/>
      <c r="AR1" s="2078"/>
      <c r="AS1" s="338"/>
      <c r="AT1" s="2048" t="s">
        <v>3607</v>
      </c>
      <c r="AU1" s="2049"/>
      <c r="AV1" s="2049"/>
      <c r="AW1" s="338"/>
    </row>
    <row r="2" spans="1:79" ht="18" customHeight="1">
      <c r="A2" s="73"/>
      <c r="B2" s="73"/>
      <c r="C2" s="73"/>
      <c r="D2" s="73"/>
      <c r="E2" s="73"/>
      <c r="F2" s="73"/>
      <c r="G2" s="73"/>
      <c r="H2" s="73"/>
      <c r="I2" s="73"/>
      <c r="J2" s="73"/>
      <c r="K2" s="73"/>
      <c r="L2" s="73"/>
      <c r="M2" s="73"/>
      <c r="N2" s="73"/>
      <c r="O2" s="73"/>
      <c r="P2" s="73"/>
      <c r="Q2" s="73"/>
      <c r="R2" s="530"/>
      <c r="S2" s="73"/>
      <c r="T2" s="2088" t="s">
        <v>347</v>
      </c>
      <c r="U2" s="2068"/>
      <c r="V2" s="2068"/>
      <c r="W2" s="2068"/>
      <c r="X2" s="2068"/>
      <c r="Y2" s="2068"/>
      <c r="Z2" s="2068"/>
      <c r="AA2" s="2089"/>
      <c r="AB2" s="73"/>
      <c r="AC2" s="530"/>
      <c r="AD2" s="529"/>
      <c r="AE2" s="529"/>
      <c r="AF2" s="2079"/>
      <c r="AG2" s="2080"/>
      <c r="AH2" s="2080"/>
      <c r="AI2" s="2080"/>
      <c r="AJ2" s="2080"/>
      <c r="AK2" s="2080"/>
      <c r="AL2" s="2080"/>
      <c r="AM2" s="2080"/>
      <c r="AN2" s="2080"/>
      <c r="AO2" s="2080"/>
      <c r="AP2" s="2080"/>
      <c r="AQ2" s="2080"/>
      <c r="AR2" s="2081"/>
      <c r="AS2" s="338"/>
      <c r="AT2" s="512" t="s">
        <v>3569</v>
      </c>
      <c r="AU2" s="512"/>
      <c r="AV2" s="512" t="s">
        <v>3570</v>
      </c>
      <c r="AW2" s="338"/>
    </row>
    <row r="3" spans="1:79" ht="14.25" customHeight="1">
      <c r="A3" s="73"/>
      <c r="B3" s="73"/>
      <c r="C3" s="73"/>
      <c r="D3" s="73"/>
      <c r="E3" s="73"/>
      <c r="F3" s="73"/>
      <c r="G3" s="73"/>
      <c r="H3" s="73"/>
      <c r="I3" s="73"/>
      <c r="J3" s="73"/>
      <c r="K3" s="73"/>
      <c r="L3" s="73"/>
      <c r="M3" s="73"/>
      <c r="N3" s="73"/>
      <c r="O3" s="73"/>
      <c r="P3" s="73"/>
      <c r="Q3" s="73"/>
      <c r="R3" s="73"/>
      <c r="S3" s="73"/>
      <c r="T3" s="2090" t="s">
        <v>348</v>
      </c>
      <c r="U3" s="2068"/>
      <c r="V3" s="2068"/>
      <c r="W3" s="2068"/>
      <c r="X3" s="2068"/>
      <c r="Y3" s="2068"/>
      <c r="Z3" s="2068"/>
      <c r="AA3" s="2089"/>
      <c r="AB3" s="73"/>
      <c r="AC3" s="73"/>
      <c r="AD3" s="529"/>
      <c r="AE3" s="529"/>
      <c r="AF3" s="2079"/>
      <c r="AG3" s="2080"/>
      <c r="AH3" s="2080"/>
      <c r="AI3" s="2080"/>
      <c r="AJ3" s="2080"/>
      <c r="AK3" s="2080"/>
      <c r="AL3" s="2080"/>
      <c r="AM3" s="2080"/>
      <c r="AN3" s="2080"/>
      <c r="AO3" s="2080"/>
      <c r="AP3" s="2080"/>
      <c r="AQ3" s="2080"/>
      <c r="AR3" s="2081"/>
      <c r="AS3" s="338"/>
      <c r="AT3" s="616" t="s">
        <v>248</v>
      </c>
      <c r="AU3" s="338"/>
      <c r="AV3" s="616"/>
      <c r="AW3" s="338"/>
    </row>
    <row r="4" spans="1:79" ht="21.95" customHeight="1">
      <c r="A4" s="2091"/>
      <c r="B4" s="2091"/>
      <c r="C4" s="2091"/>
      <c r="D4" s="2091"/>
      <c r="E4" s="2091"/>
      <c r="F4" s="2007" t="s">
        <v>345</v>
      </c>
      <c r="G4" s="2008"/>
      <c r="H4" s="2008"/>
      <c r="I4" s="2008"/>
      <c r="J4" s="2008"/>
      <c r="K4" s="2008"/>
      <c r="L4" s="2008"/>
      <c r="M4" s="2008"/>
      <c r="N4" s="2008"/>
      <c r="O4" s="2008"/>
      <c r="P4" s="2008"/>
      <c r="Q4" s="2008"/>
      <c r="R4" s="2008"/>
      <c r="S4" s="2008"/>
      <c r="T4" s="2009">
        <v>2024</v>
      </c>
      <c r="U4" s="2010"/>
      <c r="V4" s="2010"/>
      <c r="W4" s="2010"/>
      <c r="X4" s="2010"/>
      <c r="Y4" s="2010"/>
      <c r="Z4" s="2010"/>
      <c r="AA4" s="2011"/>
      <c r="AB4" s="73"/>
      <c r="AC4" s="73"/>
      <c r="AD4" s="529"/>
      <c r="AE4" s="529"/>
      <c r="AF4" s="2079"/>
      <c r="AG4" s="2080"/>
      <c r="AH4" s="2080"/>
      <c r="AI4" s="2080"/>
      <c r="AJ4" s="2080"/>
      <c r="AK4" s="2080"/>
      <c r="AL4" s="2080"/>
      <c r="AM4" s="2080"/>
      <c r="AN4" s="2080"/>
      <c r="AO4" s="2080"/>
      <c r="AP4" s="2080"/>
      <c r="AQ4" s="2080"/>
      <c r="AR4" s="2081"/>
      <c r="AS4" s="338"/>
      <c r="AT4" s="338"/>
      <c r="AU4" s="338"/>
      <c r="AV4" s="338"/>
      <c r="AW4" s="338"/>
    </row>
    <row r="5" spans="1:79" ht="15" customHeight="1">
      <c r="A5" s="2012" t="s">
        <v>3856</v>
      </c>
      <c r="B5" s="2012"/>
      <c r="C5" s="2012"/>
      <c r="D5" s="2012"/>
      <c r="E5" s="2012"/>
      <c r="F5" s="2012"/>
      <c r="G5" s="2012"/>
      <c r="H5" s="2012"/>
      <c r="I5" s="2012"/>
      <c r="J5" s="2012"/>
      <c r="K5" s="2012"/>
      <c r="L5" s="2012"/>
      <c r="M5" s="2012"/>
      <c r="N5" s="2012"/>
      <c r="O5" s="2012"/>
      <c r="P5" s="2012"/>
      <c r="Q5" s="2012"/>
      <c r="R5" s="2012"/>
      <c r="S5" s="531"/>
      <c r="T5" s="1122"/>
      <c r="U5" s="723"/>
      <c r="V5" s="723"/>
      <c r="W5" s="723"/>
      <c r="X5" s="723"/>
      <c r="Y5" s="723"/>
      <c r="Z5" s="723"/>
      <c r="AA5" s="723"/>
      <c r="AB5" s="73"/>
      <c r="AC5" s="73"/>
      <c r="AD5" s="529"/>
      <c r="AE5" s="529"/>
      <c r="AF5" s="2079"/>
      <c r="AG5" s="2080"/>
      <c r="AH5" s="2080"/>
      <c r="AI5" s="2080"/>
      <c r="AJ5" s="2080"/>
      <c r="AK5" s="2080"/>
      <c r="AL5" s="2080"/>
      <c r="AM5" s="2080"/>
      <c r="AN5" s="2080"/>
      <c r="AO5" s="2080"/>
      <c r="AP5" s="2080"/>
      <c r="AQ5" s="2080"/>
      <c r="AR5" s="2081"/>
      <c r="AS5" s="22"/>
    </row>
    <row r="6" spans="1:79" ht="15" customHeight="1">
      <c r="A6" s="2012"/>
      <c r="B6" s="2012"/>
      <c r="C6" s="2012"/>
      <c r="D6" s="2012"/>
      <c r="E6" s="2012"/>
      <c r="F6" s="2012"/>
      <c r="G6" s="2012"/>
      <c r="H6" s="2012"/>
      <c r="I6" s="2012"/>
      <c r="J6" s="2012"/>
      <c r="K6" s="2012"/>
      <c r="L6" s="2012"/>
      <c r="M6" s="2012"/>
      <c r="N6" s="2012"/>
      <c r="O6" s="2012"/>
      <c r="P6" s="2012"/>
      <c r="Q6" s="2012"/>
      <c r="R6" s="2012"/>
      <c r="S6" s="531"/>
      <c r="T6" s="73"/>
      <c r="U6" s="2064" t="s">
        <v>63</v>
      </c>
      <c r="V6" s="2064"/>
      <c r="W6" s="2064"/>
      <c r="X6" s="2064"/>
      <c r="Y6" s="2064"/>
      <c r="Z6" s="2064"/>
      <c r="AA6" s="73"/>
      <c r="AB6" s="73"/>
      <c r="AC6" s="73"/>
      <c r="AD6" s="73"/>
      <c r="AE6" s="73"/>
      <c r="AF6" s="2082"/>
      <c r="AG6" s="2083"/>
      <c r="AH6" s="2083"/>
      <c r="AI6" s="2083"/>
      <c r="AJ6" s="2083"/>
      <c r="AK6" s="2083"/>
      <c r="AL6" s="2083"/>
      <c r="AM6" s="2083"/>
      <c r="AN6" s="2083"/>
      <c r="AO6" s="2083"/>
      <c r="AP6" s="2083"/>
      <c r="AQ6" s="2083"/>
      <c r="AR6" s="2084"/>
      <c r="AS6" s="22"/>
    </row>
    <row r="7" spans="1:79" ht="10.5" customHeight="1">
      <c r="A7" s="2065" t="s">
        <v>3514</v>
      </c>
      <c r="B7" s="2066"/>
      <c r="C7" s="2066"/>
      <c r="D7" s="2066"/>
      <c r="E7" s="2066"/>
      <c r="F7" s="2066"/>
      <c r="G7" s="2066"/>
      <c r="H7" s="2066"/>
      <c r="I7" s="2066"/>
      <c r="J7" s="2066"/>
      <c r="K7" s="2066"/>
      <c r="L7" s="2066"/>
      <c r="M7" s="2066"/>
      <c r="N7" s="2066"/>
      <c r="O7" s="2066"/>
      <c r="P7" s="2066"/>
      <c r="Q7" s="2066"/>
      <c r="R7" s="2066"/>
      <c r="S7" s="2066"/>
      <c r="T7" s="2067" t="s">
        <v>318</v>
      </c>
      <c r="U7" s="2068"/>
      <c r="V7" s="2068"/>
      <c r="W7" s="532" t="s">
        <v>248</v>
      </c>
      <c r="X7" s="2069" t="s">
        <v>319</v>
      </c>
      <c r="Y7" s="2070"/>
      <c r="Z7" s="532"/>
      <c r="AA7" s="73"/>
      <c r="AB7" s="73"/>
      <c r="AC7" s="73"/>
      <c r="AD7" s="73"/>
      <c r="AE7" s="73"/>
      <c r="AF7" s="2085"/>
      <c r="AG7" s="2086"/>
      <c r="AH7" s="2086"/>
      <c r="AI7" s="2086"/>
      <c r="AJ7" s="2086"/>
      <c r="AK7" s="2086"/>
      <c r="AL7" s="2086"/>
      <c r="AM7" s="2086"/>
      <c r="AN7" s="2086"/>
      <c r="AO7" s="2086"/>
      <c r="AP7" s="2086"/>
      <c r="AQ7" s="2086"/>
      <c r="AR7" s="2087"/>
      <c r="AS7" s="22"/>
    </row>
    <row r="8" spans="1:79">
      <c r="A8" s="2071" t="s">
        <v>87</v>
      </c>
      <c r="B8" s="2071"/>
      <c r="C8" s="2071"/>
      <c r="D8" s="2071"/>
      <c r="E8" s="2071"/>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2"/>
    </row>
    <row r="9" spans="1:79" ht="15" customHeight="1">
      <c r="A9" s="2029" t="s">
        <v>116</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c r="AM9" s="2030"/>
      <c r="AN9" s="2030"/>
      <c r="AO9" s="2030"/>
      <c r="AP9" s="2030"/>
      <c r="AQ9" s="2030"/>
      <c r="AR9" s="2072"/>
      <c r="AS9" s="22"/>
    </row>
    <row r="10" spans="1:79" s="536" customFormat="1" ht="9.9499999999999993" customHeight="1">
      <c r="A10" s="2039" t="s">
        <v>93</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533"/>
      <c r="Y10" s="2050" t="s">
        <v>92</v>
      </c>
      <c r="Z10" s="2050"/>
      <c r="AA10" s="2050"/>
      <c r="AB10" s="2050"/>
      <c r="AC10" s="2050"/>
      <c r="AD10" s="2050"/>
      <c r="AE10" s="2050"/>
      <c r="AF10" s="2050"/>
      <c r="AG10" s="2050"/>
      <c r="AH10" s="2050"/>
      <c r="AI10" s="2050"/>
      <c r="AJ10" s="2050"/>
      <c r="AK10" s="2050"/>
      <c r="AL10" s="2050"/>
      <c r="AM10" s="533"/>
      <c r="AN10" s="2050" t="s">
        <v>111</v>
      </c>
      <c r="AO10" s="2050"/>
      <c r="AP10" s="2050"/>
      <c r="AQ10" s="2050"/>
      <c r="AR10" s="2062"/>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4" t="str">
        <f>+CONCATENATE(ZAKL_DATA!B5)</f>
        <v/>
      </c>
      <c r="B11" s="2055"/>
      <c r="C11" s="2055"/>
      <c r="D11" s="2055"/>
      <c r="E11" s="2055"/>
      <c r="F11" s="2055"/>
      <c r="G11" s="2055"/>
      <c r="H11" s="2055"/>
      <c r="I11" s="2055"/>
      <c r="J11" s="2055"/>
      <c r="K11" s="2055"/>
      <c r="L11" s="2055"/>
      <c r="M11" s="2055"/>
      <c r="N11" s="2055"/>
      <c r="O11" s="2055"/>
      <c r="P11" s="2055"/>
      <c r="Q11" s="2055"/>
      <c r="R11" s="2055"/>
      <c r="S11" s="2055"/>
      <c r="T11" s="2055"/>
      <c r="U11" s="2055"/>
      <c r="V11" s="2055"/>
      <c r="W11" s="2056"/>
      <c r="X11" s="537"/>
      <c r="Y11" s="2054" t="str">
        <f>+CONCATENATE(+ZAKL_DATA!B4)</f>
        <v/>
      </c>
      <c r="Z11" s="2055"/>
      <c r="AA11" s="2055"/>
      <c r="AB11" s="2055"/>
      <c r="AC11" s="2055"/>
      <c r="AD11" s="2055"/>
      <c r="AE11" s="2055"/>
      <c r="AF11" s="2055"/>
      <c r="AG11" s="2055"/>
      <c r="AH11" s="2055"/>
      <c r="AI11" s="2055"/>
      <c r="AJ11" s="2055"/>
      <c r="AK11" s="2055"/>
      <c r="AL11" s="2056"/>
      <c r="AM11" s="537"/>
      <c r="AN11" s="2063" t="str">
        <f>+CONCATENATE(+ZAKL_DATA!B7)</f>
        <v/>
      </c>
      <c r="AO11" s="2025"/>
      <c r="AP11" s="2025"/>
      <c r="AQ11" s="2025"/>
      <c r="AR11" s="2026"/>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499999999999993" customHeight="1">
      <c r="A12" s="2039" t="s">
        <v>261</v>
      </c>
      <c r="B12" s="2050"/>
      <c r="C12" s="2050"/>
      <c r="D12" s="2050"/>
      <c r="E12" s="2050"/>
      <c r="F12" s="2050"/>
      <c r="G12" s="2050"/>
      <c r="H12" s="2050"/>
      <c r="I12" s="2050"/>
      <c r="J12" s="2050"/>
      <c r="K12" s="2050"/>
      <c r="L12" s="2050"/>
      <c r="M12" s="2050"/>
      <c r="N12" s="2050"/>
      <c r="O12" s="2050"/>
      <c r="P12" s="2050"/>
      <c r="Q12" s="2050"/>
      <c r="R12" s="2050"/>
      <c r="S12" s="2050"/>
      <c r="T12" s="2050"/>
      <c r="U12" s="2050"/>
      <c r="V12" s="2050"/>
      <c r="W12" s="2050"/>
      <c r="X12" s="533"/>
      <c r="Y12" s="1988" t="s">
        <v>3605</v>
      </c>
      <c r="Z12" s="1988"/>
      <c r="AA12" s="1988"/>
      <c r="AB12" s="1988"/>
      <c r="AC12" s="2050"/>
      <c r="AD12" s="2050"/>
      <c r="AE12" s="2050"/>
      <c r="AF12" s="2050"/>
      <c r="AG12" s="538"/>
      <c r="AH12" s="2051" t="s">
        <v>3515</v>
      </c>
      <c r="AI12" s="2052"/>
      <c r="AJ12" s="2052"/>
      <c r="AK12" s="2052"/>
      <c r="AL12" s="2052"/>
      <c r="AM12" s="2052"/>
      <c r="AN12" s="2052"/>
      <c r="AO12" s="2052"/>
      <c r="AP12" s="2052"/>
      <c r="AQ12" s="2052"/>
      <c r="AR12" s="2053"/>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4" t="str">
        <f>+CONCATENATE(+ZAKL_DATA!B16)</f>
        <v/>
      </c>
      <c r="B13" s="2055"/>
      <c r="C13" s="2055"/>
      <c r="D13" s="2055"/>
      <c r="E13" s="2055"/>
      <c r="F13" s="2055"/>
      <c r="G13" s="2055"/>
      <c r="H13" s="2055"/>
      <c r="I13" s="2055"/>
      <c r="J13" s="2055"/>
      <c r="K13" s="2055"/>
      <c r="L13" s="2055"/>
      <c r="M13" s="2055"/>
      <c r="N13" s="2055"/>
      <c r="O13" s="2055"/>
      <c r="P13" s="2055"/>
      <c r="Q13" s="2055"/>
      <c r="R13" s="2055"/>
      <c r="S13" s="2055"/>
      <c r="T13" s="2055"/>
      <c r="U13" s="2055"/>
      <c r="V13" s="2055"/>
      <c r="W13" s="2056"/>
      <c r="X13" s="537"/>
      <c r="Y13" s="1996" t="str">
        <f>+CONCATENATE(ZAKL_DATA!B17)</f>
        <v/>
      </c>
      <c r="Z13" s="2057"/>
      <c r="AA13" s="2057"/>
      <c r="AB13" s="2057"/>
      <c r="AC13" s="1997"/>
      <c r="AD13" s="1997"/>
      <c r="AE13" s="1997"/>
      <c r="AF13" s="1998"/>
      <c r="AG13" s="537"/>
      <c r="AH13" s="2058" t="str">
        <f>+CONCATENATE('DAP1'!A9)</f>
        <v/>
      </c>
      <c r="AI13" s="2059"/>
      <c r="AJ13" s="2059"/>
      <c r="AK13" s="2059"/>
      <c r="AL13" s="2059"/>
      <c r="AM13" s="2059"/>
      <c r="AN13" s="2060"/>
      <c r="AO13" s="2060"/>
      <c r="AP13" s="2060"/>
      <c r="AQ13" s="2060"/>
      <c r="AR13" s="2061"/>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1993" t="s">
        <v>206</v>
      </c>
      <c r="B14" s="1988"/>
      <c r="C14" s="1988"/>
      <c r="D14" s="1988"/>
      <c r="E14" s="1988"/>
      <c r="F14" s="1988"/>
      <c r="G14" s="533"/>
      <c r="H14" s="1988" t="s">
        <v>262</v>
      </c>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c r="AH14" s="1988"/>
      <c r="AI14" s="1988"/>
      <c r="AJ14" s="533"/>
      <c r="AK14" s="1994" t="s">
        <v>3979</v>
      </c>
      <c r="AL14" s="1994"/>
      <c r="AM14" s="1994"/>
      <c r="AN14" s="1994"/>
      <c r="AO14" s="1994"/>
      <c r="AP14" s="1994"/>
      <c r="AQ14" s="1994"/>
      <c r="AR14" s="1995"/>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1996" t="str">
        <f>CONCATENATE(+ZAKL_DATA!B19)</f>
        <v/>
      </c>
      <c r="B15" s="1997"/>
      <c r="C15" s="1997"/>
      <c r="D15" s="1997"/>
      <c r="E15" s="1997"/>
      <c r="F15" s="1998"/>
      <c r="G15" s="537"/>
      <c r="H15" s="1999" t="str">
        <f>+CONCATENATE(ZAKL_DATA!B18)</f>
        <v/>
      </c>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1"/>
      <c r="AJ15" s="537"/>
      <c r="AK15" s="2002" t="str">
        <f>+CONCATENATE(+ZAKL_DATA!B10)</f>
        <v/>
      </c>
      <c r="AL15" s="2003"/>
      <c r="AM15" s="2003"/>
      <c r="AN15" s="2003"/>
      <c r="AO15" s="2003"/>
      <c r="AP15" s="2003"/>
      <c r="AQ15" s="2003"/>
      <c r="AR15" s="2004"/>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499999999999993" customHeight="1">
      <c r="A16" s="2018" t="s">
        <v>3516</v>
      </c>
      <c r="B16" s="2019"/>
      <c r="C16" s="2019"/>
      <c r="D16" s="2019"/>
      <c r="E16" s="2019"/>
      <c r="F16" s="2019"/>
      <c r="G16" s="2019"/>
      <c r="H16" s="2019"/>
      <c r="I16" s="2019"/>
      <c r="J16" s="2019"/>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533"/>
      <c r="AG16" s="1988" t="s">
        <v>31</v>
      </c>
      <c r="AH16" s="1988"/>
      <c r="AI16" s="1988"/>
      <c r="AJ16" s="1988"/>
      <c r="AK16" s="1988"/>
      <c r="AL16" s="1988"/>
      <c r="AM16" s="1988"/>
      <c r="AN16" s="1988"/>
      <c r="AO16" s="1988"/>
      <c r="AP16" s="1988"/>
      <c r="AQ16" s="1988"/>
      <c r="AR16" s="1989"/>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021" t="str">
        <f>+CONCATENATE(ZAKL_DATA!B32," / ",ZAKL_DATA!B33)</f>
        <v xml:space="preserve"> / </v>
      </c>
      <c r="B17" s="2022"/>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3"/>
      <c r="AF17" s="537"/>
      <c r="AG17" s="1990" t="str">
        <f>++CONCATENATE(ZAKL_DATA!B25)</f>
        <v/>
      </c>
      <c r="AH17" s="1991"/>
      <c r="AI17" s="1991"/>
      <c r="AJ17" s="1991"/>
      <c r="AK17" s="1991"/>
      <c r="AL17" s="1991"/>
      <c r="AM17" s="1991"/>
      <c r="AN17" s="1991"/>
      <c r="AO17" s="1991"/>
      <c r="AP17" s="1991"/>
      <c r="AQ17" s="1991"/>
      <c r="AR17" s="199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499999999999993" customHeight="1">
      <c r="A18" s="1993" t="s">
        <v>207</v>
      </c>
      <c r="B18" s="1988"/>
      <c r="C18" s="1988"/>
      <c r="D18" s="1988"/>
      <c r="E18" s="1988"/>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9"/>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024" t="str">
        <f>+CONCATENATE(ZAKL_DATA!B27)</f>
        <v/>
      </c>
      <c r="B19" s="2025"/>
      <c r="C19" s="2025"/>
      <c r="D19" s="2025"/>
      <c r="E19" s="2025"/>
      <c r="F19" s="2025"/>
      <c r="G19" s="2025"/>
      <c r="H19" s="2025"/>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6"/>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79" ht="5.0999999999999996" customHeight="1">
      <c r="A20" s="2027"/>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2028"/>
      <c r="AS20" s="22"/>
    </row>
    <row r="21" spans="1:79" ht="15" customHeight="1">
      <c r="A21" s="2029" t="s">
        <v>208</v>
      </c>
      <c r="B21" s="2030"/>
      <c r="C21" s="2030"/>
      <c r="D21" s="2030"/>
      <c r="E21" s="2030"/>
      <c r="F21" s="2030"/>
      <c r="G21" s="2030"/>
      <c r="H21" s="2030"/>
      <c r="I21" s="2030"/>
      <c r="J21" s="2030"/>
      <c r="K21" s="2030"/>
      <c r="L21" s="2030"/>
      <c r="M21" s="2030"/>
      <c r="N21" s="2030"/>
      <c r="O21" s="2030"/>
      <c r="P21" s="2030"/>
      <c r="Q21" s="2030"/>
      <c r="R21" s="2030"/>
      <c r="S21" s="2030"/>
      <c r="T21" s="2030"/>
      <c r="U21" s="2030"/>
      <c r="V21" s="2030"/>
      <c r="W21" s="2030"/>
      <c r="X21" s="2030"/>
      <c r="Y21" s="2030"/>
      <c r="Z21" s="2030"/>
      <c r="AA21" s="2030"/>
      <c r="AB21" s="2030"/>
      <c r="AC21" s="2031"/>
      <c r="AD21" s="2031"/>
      <c r="AE21" s="2031"/>
      <c r="AF21" s="2031"/>
      <c r="AG21" s="2031"/>
      <c r="AH21" s="2031"/>
      <c r="AI21" s="2031"/>
      <c r="AJ21" s="2031"/>
      <c r="AK21" s="2031"/>
      <c r="AL21" s="2031"/>
      <c r="AM21" s="2031"/>
      <c r="AN21" s="2031"/>
      <c r="AO21" s="2031"/>
      <c r="AP21" s="2031"/>
      <c r="AQ21" s="2031"/>
      <c r="AR21" s="2032"/>
      <c r="AS21" s="22"/>
    </row>
    <row r="22" spans="1:79" ht="14.1" customHeight="1">
      <c r="A22" s="539"/>
      <c r="B22" s="2033" t="s">
        <v>3968</v>
      </c>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5"/>
      <c r="AB22" s="2036"/>
      <c r="AC22" s="2037"/>
      <c r="AD22" s="2037"/>
      <c r="AE22" s="2037"/>
      <c r="AF22" s="2037"/>
      <c r="AG22" s="2037"/>
      <c r="AH22" s="2037"/>
      <c r="AI22" s="2037"/>
      <c r="AJ22" s="2037"/>
      <c r="AK22" s="2037"/>
      <c r="AL22" s="2037"/>
      <c r="AM22" s="2037"/>
      <c r="AN22" s="2037"/>
      <c r="AO22" s="2037"/>
      <c r="AP22" s="2037"/>
      <c r="AQ22" s="2037"/>
      <c r="AR22" s="2038"/>
      <c r="AS22" s="22"/>
    </row>
    <row r="23" spans="1:79" ht="14.1" customHeight="1">
      <c r="A23" s="540"/>
      <c r="B23" s="612">
        <v>1</v>
      </c>
      <c r="C23" s="612">
        <v>2</v>
      </c>
      <c r="D23" s="612">
        <v>3</v>
      </c>
      <c r="E23" s="612">
        <v>4</v>
      </c>
      <c r="F23" s="612">
        <v>5</v>
      </c>
      <c r="G23" s="612">
        <v>6</v>
      </c>
      <c r="H23" s="612">
        <v>7</v>
      </c>
      <c r="I23" s="612">
        <v>8</v>
      </c>
      <c r="J23" s="612">
        <v>9</v>
      </c>
      <c r="K23" s="612">
        <v>10</v>
      </c>
      <c r="L23" s="612">
        <v>11</v>
      </c>
      <c r="M23" s="612">
        <v>12</v>
      </c>
      <c r="N23" s="2005" t="s">
        <v>229</v>
      </c>
      <c r="O23" s="2006"/>
      <c r="P23" s="2047"/>
      <c r="Q23" s="723"/>
      <c r="R23" s="723"/>
      <c r="S23" s="723"/>
      <c r="T23" s="723"/>
      <c r="U23" s="723"/>
      <c r="V23" s="723"/>
      <c r="W23" s="723"/>
      <c r="X23" s="723"/>
      <c r="Y23" s="723"/>
      <c r="Z23" s="723"/>
      <c r="AA23" s="2045"/>
      <c r="AB23" s="607"/>
      <c r="AC23" s="541" t="s">
        <v>248</v>
      </c>
      <c r="AD23" s="2039" t="s">
        <v>3965</v>
      </c>
      <c r="AE23" s="2040"/>
      <c r="AF23" s="2040"/>
      <c r="AG23" s="2040"/>
      <c r="AH23" s="2040"/>
      <c r="AI23" s="2040"/>
      <c r="AJ23" s="2040"/>
      <c r="AK23" s="2040"/>
      <c r="AL23" s="2040"/>
      <c r="AM23" s="2040"/>
      <c r="AN23" s="2040"/>
      <c r="AO23" s="2040"/>
      <c r="AP23" s="2040"/>
      <c r="AQ23" s="2040"/>
      <c r="AR23" s="2041"/>
      <c r="AS23" s="22"/>
    </row>
    <row r="24" spans="1:79" ht="14.1" customHeight="1">
      <c r="A24" s="540"/>
      <c r="B24" s="541"/>
      <c r="C24" s="541"/>
      <c r="D24" s="541"/>
      <c r="E24" s="541"/>
      <c r="F24" s="541"/>
      <c r="G24" s="541"/>
      <c r="H24" s="541"/>
      <c r="I24" s="541"/>
      <c r="J24" s="541"/>
      <c r="K24" s="541"/>
      <c r="L24" s="541"/>
      <c r="M24" s="541"/>
      <c r="N24" s="660"/>
      <c r="O24" s="541"/>
      <c r="P24" s="723"/>
      <c r="Q24" s="723"/>
      <c r="R24" s="723"/>
      <c r="S24" s="723"/>
      <c r="T24" s="723"/>
      <c r="U24" s="723"/>
      <c r="V24" s="723"/>
      <c r="W24" s="723"/>
      <c r="X24" s="723"/>
      <c r="Y24" s="723"/>
      <c r="Z24" s="723"/>
      <c r="AA24" s="2045"/>
      <c r="AB24" s="2044"/>
      <c r="AC24" s="723"/>
      <c r="AD24" s="723"/>
      <c r="AE24" s="723"/>
      <c r="AF24" s="723"/>
      <c r="AG24" s="723"/>
      <c r="AH24" s="723"/>
      <c r="AI24" s="723"/>
      <c r="AJ24" s="723"/>
      <c r="AK24" s="723"/>
      <c r="AL24" s="723"/>
      <c r="AM24" s="723"/>
      <c r="AN24" s="723"/>
      <c r="AO24" s="723"/>
      <c r="AP24" s="723"/>
      <c r="AQ24" s="723"/>
      <c r="AR24" s="2045"/>
      <c r="AS24" s="22"/>
    </row>
    <row r="25" spans="1:79" ht="14.1" customHeight="1">
      <c r="A25" s="532"/>
      <c r="B25" s="2033" t="s">
        <v>3969</v>
      </c>
      <c r="C25" s="2034"/>
      <c r="D25" s="2034"/>
      <c r="E25" s="2034"/>
      <c r="F25" s="2034"/>
      <c r="G25" s="2034"/>
      <c r="H25" s="2034"/>
      <c r="I25" s="2034"/>
      <c r="J25" s="2034"/>
      <c r="K25" s="2034"/>
      <c r="L25" s="2034"/>
      <c r="M25" s="2034"/>
      <c r="N25" s="1149"/>
      <c r="O25" s="2034"/>
      <c r="P25" s="1149"/>
      <c r="Q25" s="1149"/>
      <c r="R25" s="1149"/>
      <c r="S25" s="1149"/>
      <c r="T25" s="1149"/>
      <c r="U25" s="1149"/>
      <c r="V25" s="1149"/>
      <c r="W25" s="1149"/>
      <c r="X25" s="1149"/>
      <c r="Y25" s="1149"/>
      <c r="Z25" s="1149"/>
      <c r="AA25" s="2046"/>
      <c r="AB25" s="607"/>
      <c r="AC25" s="541"/>
      <c r="AD25" s="2039" t="s">
        <v>3966</v>
      </c>
      <c r="AE25" s="2040"/>
      <c r="AF25" s="2040"/>
      <c r="AG25" s="2040"/>
      <c r="AH25" s="2040"/>
      <c r="AI25" s="2040"/>
      <c r="AJ25" s="2040"/>
      <c r="AK25" s="2040"/>
      <c r="AL25" s="2040"/>
      <c r="AM25" s="2040"/>
      <c r="AN25" s="2040"/>
      <c r="AO25" s="2040"/>
      <c r="AP25" s="2040"/>
      <c r="AQ25" s="2040"/>
      <c r="AR25" s="2041"/>
      <c r="AS25" s="22"/>
    </row>
    <row r="26" spans="1:79" ht="13.5" customHeight="1">
      <c r="A26" s="540"/>
      <c r="B26" s="612">
        <v>1</v>
      </c>
      <c r="C26" s="612">
        <v>2</v>
      </c>
      <c r="D26" s="612">
        <v>3</v>
      </c>
      <c r="E26" s="612">
        <v>4</v>
      </c>
      <c r="F26" s="612">
        <v>5</v>
      </c>
      <c r="G26" s="612">
        <v>6</v>
      </c>
      <c r="H26" s="612">
        <v>7</v>
      </c>
      <c r="I26" s="612">
        <v>8</v>
      </c>
      <c r="J26" s="612">
        <v>9</v>
      </c>
      <c r="K26" s="612">
        <v>10</v>
      </c>
      <c r="L26" s="612">
        <v>11</v>
      </c>
      <c r="M26" s="612">
        <v>12</v>
      </c>
      <c r="N26" s="2005" t="s">
        <v>229</v>
      </c>
      <c r="O26" s="2006"/>
      <c r="P26" s="2047"/>
      <c r="Q26" s="2047"/>
      <c r="R26" s="2047"/>
      <c r="S26" s="2047"/>
      <c r="T26" s="2092" t="s">
        <v>209</v>
      </c>
      <c r="U26" s="2093"/>
      <c r="V26" s="2093"/>
      <c r="W26" s="2093"/>
      <c r="X26" s="2092" t="s">
        <v>210</v>
      </c>
      <c r="Y26" s="723"/>
      <c r="Z26" s="723"/>
      <c r="AA26" s="2045"/>
      <c r="AB26" s="2044"/>
      <c r="AC26" s="723"/>
      <c r="AD26" s="723"/>
      <c r="AE26" s="723"/>
      <c r="AF26" s="723"/>
      <c r="AG26" s="723"/>
      <c r="AH26" s="723"/>
      <c r="AI26" s="723"/>
      <c r="AJ26" s="723"/>
      <c r="AK26" s="723"/>
      <c r="AL26" s="723"/>
      <c r="AM26" s="723"/>
      <c r="AN26" s="723"/>
      <c r="AO26" s="723"/>
      <c r="AP26" s="723"/>
      <c r="AQ26" s="723"/>
      <c r="AR26" s="2045"/>
      <c r="AS26" s="22"/>
    </row>
    <row r="27" spans="1:79" ht="13.5" customHeight="1">
      <c r="A27" s="540"/>
      <c r="B27" s="541"/>
      <c r="C27" s="541"/>
      <c r="D27" s="541"/>
      <c r="E27" s="541"/>
      <c r="F27" s="541"/>
      <c r="G27" s="541"/>
      <c r="H27" s="541"/>
      <c r="I27" s="541"/>
      <c r="J27" s="541"/>
      <c r="K27" s="541"/>
      <c r="L27" s="541"/>
      <c r="M27" s="541"/>
      <c r="N27" s="542"/>
      <c r="O27" s="541"/>
      <c r="P27" s="2042" t="s">
        <v>3517</v>
      </c>
      <c r="Q27" s="2043"/>
      <c r="R27" s="2043"/>
      <c r="S27" s="2043"/>
      <c r="T27" s="541"/>
      <c r="U27" s="1957"/>
      <c r="V27" s="1957"/>
      <c r="W27" s="1957"/>
      <c r="X27" s="541"/>
      <c r="Y27" s="2027"/>
      <c r="Z27" s="723"/>
      <c r="AA27" s="2045"/>
      <c r="AB27" s="607"/>
      <c r="AC27" s="541"/>
      <c r="AD27" s="2039" t="s">
        <v>3967</v>
      </c>
      <c r="AE27" s="2040"/>
      <c r="AF27" s="2040"/>
      <c r="AG27" s="2040"/>
      <c r="AH27" s="2040"/>
      <c r="AI27" s="2040"/>
      <c r="AJ27" s="2040"/>
      <c r="AK27" s="2040"/>
      <c r="AL27" s="2040"/>
      <c r="AM27" s="2040"/>
      <c r="AN27" s="2040"/>
      <c r="AO27" s="2040"/>
      <c r="AP27" s="2040"/>
      <c r="AQ27" s="2040"/>
      <c r="AR27" s="2041"/>
      <c r="AS27" s="22"/>
    </row>
    <row r="28" spans="1:79" ht="13.5" customHeight="1">
      <c r="A28" s="532"/>
      <c r="B28" s="2106" t="s">
        <v>3970</v>
      </c>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2046"/>
      <c r="AB28" s="2044"/>
      <c r="AC28" s="723"/>
      <c r="AD28" s="723"/>
      <c r="AE28" s="723"/>
      <c r="AF28" s="723"/>
      <c r="AG28" s="723"/>
      <c r="AH28" s="723"/>
      <c r="AI28" s="723"/>
      <c r="AJ28" s="723"/>
      <c r="AK28" s="723"/>
      <c r="AL28" s="723"/>
      <c r="AM28" s="723"/>
      <c r="AN28" s="723"/>
      <c r="AO28" s="723"/>
      <c r="AP28" s="723"/>
      <c r="AQ28" s="723"/>
      <c r="AR28" s="2045"/>
      <c r="AS28" s="22"/>
    </row>
    <row r="29" spans="1:79" ht="13.5" customHeight="1">
      <c r="A29" s="540"/>
      <c r="B29" s="612">
        <v>1</v>
      </c>
      <c r="C29" s="612">
        <v>2</v>
      </c>
      <c r="D29" s="612">
        <v>3</v>
      </c>
      <c r="E29" s="612">
        <v>4</v>
      </c>
      <c r="F29" s="612">
        <v>5</v>
      </c>
      <c r="G29" s="612">
        <v>6</v>
      </c>
      <c r="H29" s="612">
        <v>7</v>
      </c>
      <c r="I29" s="612">
        <v>8</v>
      </c>
      <c r="J29" s="612">
        <v>9</v>
      </c>
      <c r="K29" s="612">
        <v>10</v>
      </c>
      <c r="L29" s="612">
        <v>11</v>
      </c>
      <c r="M29" s="612">
        <v>12</v>
      </c>
      <c r="N29" s="2005" t="s">
        <v>229</v>
      </c>
      <c r="O29" s="2006"/>
      <c r="P29" s="2047"/>
      <c r="Q29" s="2047"/>
      <c r="R29" s="2047"/>
      <c r="S29" s="2047"/>
      <c r="T29" s="543" t="s">
        <v>224</v>
      </c>
      <c r="U29" s="543" t="s">
        <v>225</v>
      </c>
      <c r="V29" s="543" t="s">
        <v>211</v>
      </c>
      <c r="W29" s="543" t="s">
        <v>212</v>
      </c>
      <c r="X29" s="543" t="s">
        <v>213</v>
      </c>
      <c r="Y29" s="543" t="s">
        <v>214</v>
      </c>
      <c r="Z29" s="653"/>
      <c r="AA29" s="654"/>
      <c r="AB29" s="607"/>
      <c r="AC29" s="541"/>
      <c r="AD29" s="2039" t="s">
        <v>3857</v>
      </c>
      <c r="AE29" s="2040"/>
      <c r="AF29" s="2040"/>
      <c r="AG29" s="2040"/>
      <c r="AH29" s="2040"/>
      <c r="AI29" s="2040"/>
      <c r="AJ29" s="2040"/>
      <c r="AK29" s="2040"/>
      <c r="AL29" s="2040"/>
      <c r="AM29" s="2040"/>
      <c r="AN29" s="2040"/>
      <c r="AO29" s="2040"/>
      <c r="AP29" s="2040"/>
      <c r="AQ29" s="2040"/>
      <c r="AR29" s="2041"/>
      <c r="AS29" s="22"/>
    </row>
    <row r="30" spans="1:79" ht="13.5" customHeight="1">
      <c r="A30" s="540"/>
      <c r="B30" s="541"/>
      <c r="C30" s="541"/>
      <c r="D30" s="541"/>
      <c r="E30" s="541"/>
      <c r="F30" s="541"/>
      <c r="G30" s="541"/>
      <c r="H30" s="541"/>
      <c r="I30" s="541"/>
      <c r="J30" s="541"/>
      <c r="K30" s="541"/>
      <c r="L30" s="541"/>
      <c r="M30" s="541"/>
      <c r="N30" s="542"/>
      <c r="O30" s="541"/>
      <c r="P30" s="2042" t="s">
        <v>3517</v>
      </c>
      <c r="Q30" s="2043"/>
      <c r="R30" s="2043"/>
      <c r="S30" s="2043"/>
      <c r="T30" s="541"/>
      <c r="U30" s="541"/>
      <c r="V30" s="541"/>
      <c r="W30" s="541"/>
      <c r="X30" s="541"/>
      <c r="Y30" s="541"/>
      <c r="Z30" s="652"/>
      <c r="AA30" s="654"/>
      <c r="AB30" s="2044"/>
      <c r="AC30" s="723"/>
      <c r="AD30" s="723"/>
      <c r="AE30" s="723"/>
      <c r="AF30" s="723"/>
      <c r="AG30" s="723"/>
      <c r="AH30" s="723"/>
      <c r="AI30" s="723"/>
      <c r="AJ30" s="723"/>
      <c r="AK30" s="723"/>
      <c r="AL30" s="723"/>
      <c r="AM30" s="723"/>
      <c r="AN30" s="723"/>
      <c r="AO30" s="723"/>
      <c r="AP30" s="723"/>
      <c r="AQ30" s="723"/>
      <c r="AR30" s="2045"/>
      <c r="AS30" s="22"/>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79" ht="13.5" customHeight="1">
      <c r="A31" s="540"/>
      <c r="B31" s="2013" t="s">
        <v>3774</v>
      </c>
      <c r="C31" s="2014"/>
      <c r="D31" s="2014"/>
      <c r="E31" s="2014"/>
      <c r="F31" s="2014"/>
      <c r="G31" s="2014"/>
      <c r="H31" s="2092" t="s">
        <v>3925</v>
      </c>
      <c r="I31" s="2144"/>
      <c r="J31" s="2144"/>
      <c r="K31" s="2144"/>
      <c r="L31" s="2144"/>
      <c r="M31" s="2144"/>
      <c r="N31" s="2144"/>
      <c r="O31" s="2144"/>
      <c r="P31" s="2144"/>
      <c r="Q31" s="2144"/>
      <c r="R31" s="2144"/>
      <c r="S31" s="2144"/>
      <c r="T31" s="2144"/>
      <c r="U31" s="2144"/>
      <c r="V31" s="2144"/>
      <c r="W31" s="2144"/>
      <c r="X31" s="2144"/>
      <c r="Y31" s="2144"/>
      <c r="Z31" s="2144"/>
      <c r="AA31" s="655"/>
      <c r="AB31" s="607"/>
      <c r="AC31" s="541"/>
      <c r="AD31" s="2039" t="s">
        <v>3931</v>
      </c>
      <c r="AE31" s="2040"/>
      <c r="AF31" s="2040"/>
      <c r="AG31" s="2040"/>
      <c r="AH31" s="2040"/>
      <c r="AI31" s="2040"/>
      <c r="AJ31" s="2040"/>
      <c r="AK31" s="2040"/>
      <c r="AL31" s="2040"/>
      <c r="AM31" s="2040"/>
      <c r="AN31" s="2040"/>
      <c r="AO31" s="2040"/>
      <c r="AP31" s="2040"/>
      <c r="AQ31" s="2040"/>
      <c r="AR31" s="2041"/>
      <c r="AS31" s="22"/>
    </row>
    <row r="32" spans="1:79" ht="18.75" customHeight="1">
      <c r="A32" s="540"/>
      <c r="B32" s="817"/>
      <c r="C32" s="817"/>
      <c r="D32" s="817"/>
      <c r="E32" s="817"/>
      <c r="F32" s="817"/>
      <c r="G32" s="817"/>
      <c r="H32" s="2015"/>
      <c r="I32" s="2016"/>
      <c r="J32" s="2016"/>
      <c r="K32" s="2016"/>
      <c r="L32" s="2016"/>
      <c r="M32" s="2016"/>
      <c r="N32" s="2016"/>
      <c r="O32" s="2016"/>
      <c r="P32" s="2017"/>
      <c r="Q32" s="606"/>
      <c r="R32" s="2015"/>
      <c r="S32" s="2016"/>
      <c r="T32" s="2016"/>
      <c r="U32" s="2016"/>
      <c r="V32" s="2016"/>
      <c r="W32" s="2016"/>
      <c r="X32" s="2016"/>
      <c r="Y32" s="2016"/>
      <c r="Z32" s="2017"/>
      <c r="AA32" s="606"/>
      <c r="AB32" s="2039"/>
      <c r="AC32" s="1149"/>
      <c r="AD32" s="1149"/>
      <c r="AE32" s="1149"/>
      <c r="AF32" s="1149"/>
      <c r="AG32" s="1149"/>
      <c r="AH32" s="1149"/>
      <c r="AI32" s="1149"/>
      <c r="AJ32" s="723"/>
      <c r="AK32" s="723"/>
      <c r="AL32" s="723"/>
      <c r="AM32" s="723"/>
      <c r="AN32" s="723"/>
      <c r="AO32" s="723"/>
      <c r="AP32" s="723"/>
      <c r="AQ32" s="723"/>
      <c r="AR32" s="2045"/>
      <c r="AS32" s="22"/>
    </row>
    <row r="33" spans="1:54" ht="6" customHeight="1">
      <c r="A33" s="2107"/>
      <c r="B33" s="2108"/>
      <c r="C33" s="2108"/>
      <c r="D33" s="2108"/>
      <c r="E33" s="2108"/>
      <c r="F33" s="2108"/>
      <c r="G33" s="2108"/>
      <c r="H33" s="2108"/>
      <c r="I33" s="2108"/>
      <c r="J33" s="2108"/>
      <c r="K33" s="2108"/>
      <c r="L33" s="2108"/>
      <c r="M33" s="2108"/>
      <c r="N33" s="2108"/>
      <c r="O33" s="2108"/>
      <c r="P33" s="2108"/>
      <c r="Q33" s="2108"/>
      <c r="R33" s="2108"/>
      <c r="S33" s="2108"/>
      <c r="T33" s="2108"/>
      <c r="U33" s="2108"/>
      <c r="V33" s="2108"/>
      <c r="W33" s="2108"/>
      <c r="X33" s="2108"/>
      <c r="Y33" s="2108"/>
      <c r="Z33" s="2108"/>
      <c r="AA33" s="2109"/>
      <c r="AB33" s="2142"/>
      <c r="AC33" s="2108"/>
      <c r="AD33" s="2108"/>
      <c r="AE33" s="2108"/>
      <c r="AF33" s="2108"/>
      <c r="AG33" s="2108"/>
      <c r="AH33" s="2108"/>
      <c r="AI33" s="2108"/>
      <c r="AJ33" s="2108"/>
      <c r="AK33" s="2108"/>
      <c r="AL33" s="2108"/>
      <c r="AM33" s="2108"/>
      <c r="AN33" s="2108"/>
      <c r="AO33" s="2108"/>
      <c r="AP33" s="2108"/>
      <c r="AQ33" s="2108"/>
      <c r="AR33" s="2109"/>
      <c r="AS33" s="22"/>
    </row>
    <row r="34" spans="1:54" ht="15" customHeight="1">
      <c r="A34" s="2029" t="s">
        <v>333</v>
      </c>
      <c r="B34" s="2031"/>
      <c r="C34" s="2031"/>
      <c r="D34" s="2031"/>
      <c r="E34" s="2031"/>
      <c r="F34" s="2031"/>
      <c r="G34" s="2031"/>
      <c r="H34" s="2031"/>
      <c r="I34" s="2031"/>
      <c r="J34" s="2031"/>
      <c r="K34" s="2031"/>
      <c r="L34" s="2031"/>
      <c r="M34" s="2031"/>
      <c r="N34" s="2031"/>
      <c r="O34" s="2031"/>
      <c r="P34" s="2031"/>
      <c r="Q34" s="2031"/>
      <c r="R34" s="2031"/>
      <c r="S34" s="2031"/>
      <c r="T34" s="2031"/>
      <c r="U34" s="2031"/>
      <c r="V34" s="2032"/>
      <c r="W34" s="2110" t="s">
        <v>3518</v>
      </c>
      <c r="X34" s="2110"/>
      <c r="Y34" s="2110"/>
      <c r="Z34" s="2110"/>
      <c r="AA34" s="2110"/>
      <c r="AB34" s="2110"/>
      <c r="AC34" s="2110"/>
      <c r="AD34" s="2110"/>
      <c r="AE34" s="2110"/>
      <c r="AF34" s="2110"/>
      <c r="AG34" s="2110"/>
      <c r="AH34" s="2110"/>
      <c r="AI34" s="2110"/>
      <c r="AJ34" s="2110"/>
      <c r="AK34" s="2110"/>
      <c r="AL34" s="2110"/>
      <c r="AM34" s="2111"/>
      <c r="AN34" s="2111"/>
      <c r="AO34" s="2111"/>
      <c r="AP34" s="2111"/>
      <c r="AQ34" s="2111"/>
      <c r="AR34" s="2111"/>
      <c r="AS34" s="22"/>
    </row>
    <row r="35" spans="1:54" ht="18" customHeight="1">
      <c r="A35" s="540"/>
      <c r="B35" s="1955"/>
      <c r="C35" s="1955"/>
      <c r="D35" s="1955"/>
      <c r="E35" s="1955"/>
      <c r="F35" s="1955"/>
      <c r="G35" s="1955"/>
      <c r="H35" s="1955"/>
      <c r="I35" s="1956" t="s">
        <v>3858</v>
      </c>
      <c r="J35" s="1956"/>
      <c r="K35" s="1956"/>
      <c r="L35" s="1956"/>
      <c r="M35" s="1956"/>
      <c r="N35" s="1956"/>
      <c r="O35" s="1956"/>
      <c r="P35" s="1956"/>
      <c r="Q35" s="1956"/>
      <c r="R35" s="1956"/>
      <c r="S35" s="1956"/>
      <c r="T35" s="1957"/>
      <c r="U35" s="1958"/>
      <c r="V35" s="1959"/>
      <c r="W35" s="1953" t="s">
        <v>3971</v>
      </c>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4"/>
      <c r="AS35" s="22"/>
    </row>
    <row r="36" spans="1:54" ht="18" customHeight="1">
      <c r="A36" s="610"/>
      <c r="B36" s="1960" t="s">
        <v>3859</v>
      </c>
      <c r="C36" s="1961"/>
      <c r="D36" s="1961"/>
      <c r="E36" s="1961"/>
      <c r="F36" s="1961"/>
      <c r="G36" s="1961"/>
      <c r="H36" s="1961"/>
      <c r="I36" s="1962">
        <f>+IF(AND('1Př1'!F11=0,'1Př1'!F12=0),+'1Př1'!F14+'1Př1'!F15-'1Př1'!F17+'1Př1'!F19+'1Př1'!F22-('1Př1'!F12+'1Př1'!F16-'1Př1'!F18+'1Př1'!F20),+'1Př1'!F11+'1Př1'!F15-'1Př1'!F17+'1Př1'!F19+'1Př1'!F22-('1Př1'!F12+'1Př1'!F16-'1Př1'!F18+'1Př1'!F20))</f>
        <v>0</v>
      </c>
      <c r="J36" s="1963"/>
      <c r="K36" s="1963"/>
      <c r="L36" s="1963"/>
      <c r="M36" s="1963"/>
      <c r="N36" s="1963"/>
      <c r="O36" s="1963"/>
      <c r="P36" s="1963"/>
      <c r="Q36" s="1963"/>
      <c r="R36" s="1963"/>
      <c r="S36" s="1964"/>
      <c r="T36" s="1965" t="s">
        <v>195</v>
      </c>
      <c r="U36" s="1966"/>
      <c r="V36" s="1967"/>
      <c r="W36" s="608"/>
      <c r="X36" s="1960" t="s">
        <v>339</v>
      </c>
      <c r="Y36" s="1966"/>
      <c r="Z36" s="1966"/>
      <c r="AA36" s="1966"/>
      <c r="AB36" s="1966"/>
      <c r="AC36" s="1966"/>
      <c r="AD36" s="1966"/>
      <c r="AE36" s="1968">
        <v>0</v>
      </c>
      <c r="AF36" s="1969"/>
      <c r="AG36" s="1969"/>
      <c r="AH36" s="1969"/>
      <c r="AI36" s="1969"/>
      <c r="AJ36" s="1969"/>
      <c r="AK36" s="1969"/>
      <c r="AL36" s="1969"/>
      <c r="AM36" s="1969"/>
      <c r="AN36" s="1970"/>
      <c r="AO36" s="1965" t="s">
        <v>195</v>
      </c>
      <c r="AP36" s="1966"/>
      <c r="AQ36" s="1966"/>
      <c r="AR36" s="1967"/>
      <c r="AS36" s="22"/>
    </row>
    <row r="37" spans="1:54" ht="18" customHeight="1">
      <c r="A37" s="610"/>
      <c r="B37" s="2094" t="s">
        <v>3972</v>
      </c>
      <c r="C37" s="2095"/>
      <c r="D37" s="2095"/>
      <c r="E37" s="2095"/>
      <c r="F37" s="2095"/>
      <c r="G37" s="2095"/>
      <c r="H37" s="2095"/>
      <c r="I37" s="2095"/>
      <c r="J37" s="2095"/>
      <c r="K37" s="2095"/>
      <c r="L37" s="2095"/>
      <c r="M37" s="2095"/>
      <c r="N37" s="2095"/>
      <c r="O37" s="2095"/>
      <c r="P37" s="2095"/>
      <c r="Q37" s="2095"/>
      <c r="R37" s="2095"/>
      <c r="S37" s="2095"/>
      <c r="T37" s="2095"/>
      <c r="U37" s="2095"/>
      <c r="V37" s="2096"/>
      <c r="W37" s="1953" t="s">
        <v>3860</v>
      </c>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4"/>
      <c r="AS37" s="22"/>
    </row>
    <row r="38" spans="1:54" ht="18" customHeight="1">
      <c r="A38" s="610"/>
      <c r="B38" s="1960" t="s">
        <v>334</v>
      </c>
      <c r="C38" s="1961"/>
      <c r="D38" s="1961"/>
      <c r="E38" s="1961"/>
      <c r="F38" s="1961"/>
      <c r="G38" s="1961"/>
      <c r="H38" s="1961"/>
      <c r="I38" s="1961"/>
      <c r="J38" s="1961"/>
      <c r="K38" s="1961"/>
      <c r="L38" s="1961"/>
      <c r="M38" s="1961"/>
      <c r="N38" s="2101">
        <f>+'1Př2'!G3</f>
        <v>12</v>
      </c>
      <c r="O38" s="2102"/>
      <c r="P38" s="2103"/>
      <c r="Q38" s="2104"/>
      <c r="R38" s="2104"/>
      <c r="S38" s="2104"/>
      <c r="T38" s="2104"/>
      <c r="U38" s="2104"/>
      <c r="V38" s="2105"/>
      <c r="W38" s="608"/>
      <c r="X38" s="1960" t="s">
        <v>180</v>
      </c>
      <c r="Y38" s="1961"/>
      <c r="Z38" s="1961"/>
      <c r="AA38" s="1961"/>
      <c r="AB38" s="1961"/>
      <c r="AC38" s="1961"/>
      <c r="AD38" s="1961"/>
      <c r="AE38" s="2098">
        <f>+AE36-I49</f>
        <v>-35614</v>
      </c>
      <c r="AF38" s="2099"/>
      <c r="AG38" s="2099"/>
      <c r="AH38" s="2099"/>
      <c r="AI38" s="2099"/>
      <c r="AJ38" s="2099"/>
      <c r="AK38" s="2099"/>
      <c r="AL38" s="2099"/>
      <c r="AM38" s="2099"/>
      <c r="AN38" s="2100"/>
      <c r="AO38" s="1965" t="s">
        <v>195</v>
      </c>
      <c r="AP38" s="1966"/>
      <c r="AQ38" s="1966"/>
      <c r="AR38" s="1967"/>
      <c r="AS38" s="22"/>
    </row>
    <row r="39" spans="1:54" ht="18" customHeight="1">
      <c r="A39" s="610"/>
      <c r="B39" s="2094" t="s">
        <v>3739</v>
      </c>
      <c r="C39" s="2095"/>
      <c r="D39" s="2095"/>
      <c r="E39" s="2095"/>
      <c r="F39" s="2095"/>
      <c r="G39" s="2095"/>
      <c r="H39" s="2095"/>
      <c r="I39" s="2095"/>
      <c r="J39" s="2095"/>
      <c r="K39" s="2095"/>
      <c r="L39" s="2095"/>
      <c r="M39" s="2095"/>
      <c r="N39" s="2095"/>
      <c r="O39" s="2095"/>
      <c r="P39" s="2095"/>
      <c r="Q39" s="2095"/>
      <c r="R39" s="2095"/>
      <c r="S39" s="2095"/>
      <c r="T39" s="2095"/>
      <c r="U39" s="2095"/>
      <c r="V39" s="2096"/>
      <c r="W39" s="2097"/>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046"/>
      <c r="AS39" s="22"/>
    </row>
    <row r="40" spans="1:54" ht="18" customHeight="1">
      <c r="A40" s="609" t="s">
        <v>3775</v>
      </c>
      <c r="B40" s="1960" t="s">
        <v>3861</v>
      </c>
      <c r="C40" s="1961"/>
      <c r="D40" s="1961"/>
      <c r="E40" s="1961"/>
      <c r="F40" s="1961"/>
      <c r="G40" s="1961"/>
      <c r="H40" s="1961"/>
      <c r="I40" s="1961"/>
      <c r="J40" s="1961"/>
      <c r="K40" s="1961"/>
      <c r="L40" s="1961"/>
      <c r="M40" s="1961"/>
      <c r="N40" s="2101">
        <v>12</v>
      </c>
      <c r="O40" s="2102"/>
      <c r="P40" s="2103"/>
      <c r="Q40" s="2104"/>
      <c r="R40" s="2104"/>
      <c r="S40" s="2104"/>
      <c r="T40" s="2104"/>
      <c r="U40" s="2104"/>
      <c r="V40" s="2105"/>
      <c r="W40" s="608"/>
      <c r="X40" s="1965" t="s">
        <v>340</v>
      </c>
      <c r="Y40" s="1965"/>
      <c r="Z40" s="1965"/>
      <c r="AA40" s="1965"/>
      <c r="AB40" s="1965"/>
      <c r="AC40" s="1965"/>
      <c r="AD40" s="1965"/>
      <c r="AE40" s="1965"/>
      <c r="AF40" s="1965"/>
      <c r="AG40" s="1965"/>
      <c r="AH40" s="1965"/>
      <c r="AI40" s="1965"/>
      <c r="AJ40" s="1965"/>
      <c r="AK40" s="1965"/>
      <c r="AL40" s="1965"/>
      <c r="AM40" s="1965"/>
      <c r="AN40" s="1965"/>
      <c r="AO40" s="1965"/>
      <c r="AP40" s="1965"/>
      <c r="AQ40" s="1965"/>
      <c r="AR40" s="2115"/>
      <c r="AS40" s="22"/>
    </row>
    <row r="41" spans="1:54" ht="18" customHeight="1">
      <c r="A41" s="610"/>
      <c r="B41" s="1953" t="s">
        <v>335</v>
      </c>
      <c r="C41" s="2116"/>
      <c r="D41" s="2116"/>
      <c r="E41" s="2116"/>
      <c r="F41" s="2116"/>
      <c r="G41" s="2116"/>
      <c r="H41" s="2116"/>
      <c r="I41" s="2116"/>
      <c r="J41" s="2116"/>
      <c r="K41" s="2116"/>
      <c r="L41" s="2116"/>
      <c r="M41" s="2116"/>
      <c r="N41" s="2116"/>
      <c r="O41" s="2116"/>
      <c r="P41" s="2116"/>
      <c r="Q41" s="2116"/>
      <c r="R41" s="2116"/>
      <c r="S41" s="2116"/>
      <c r="T41" s="2116"/>
      <c r="U41" s="2116"/>
      <c r="V41" s="2117"/>
      <c r="W41" s="608"/>
      <c r="X41" s="541" t="str">
        <f>+IF(AE38&lt;0,"X"," ")</f>
        <v>X</v>
      </c>
      <c r="Y41" s="2118" t="s">
        <v>3978</v>
      </c>
      <c r="Z41" s="2118"/>
      <c r="AA41" s="2118"/>
      <c r="AB41" s="2118"/>
      <c r="AC41" s="2118"/>
      <c r="AD41" s="2118"/>
      <c r="AE41" s="2118"/>
      <c r="AF41" s="2118"/>
      <c r="AG41" s="2118"/>
      <c r="AH41" s="2118"/>
      <c r="AI41" s="2118"/>
      <c r="AJ41" s="2118"/>
      <c r="AK41" s="2118"/>
      <c r="AL41" s="2118"/>
      <c r="AM41" s="2118"/>
      <c r="AN41" s="2118"/>
      <c r="AO41" s="2118"/>
      <c r="AP41" s="2118"/>
      <c r="AQ41" s="2118"/>
      <c r="AR41" s="2119"/>
      <c r="AS41" s="22"/>
      <c r="AT41" s="21"/>
      <c r="AU41" s="21"/>
      <c r="AV41" s="21"/>
      <c r="AW41" s="21"/>
      <c r="AX41" s="21"/>
      <c r="AY41" s="21"/>
      <c r="AZ41" s="21"/>
      <c r="BA41" s="21"/>
      <c r="BB41" s="21"/>
    </row>
    <row r="42" spans="1:54" ht="18" customHeight="1">
      <c r="A42" s="610"/>
      <c r="B42" s="1960" t="s">
        <v>336</v>
      </c>
      <c r="C42" s="1961"/>
      <c r="D42" s="1961"/>
      <c r="E42" s="1961"/>
      <c r="F42" s="1961"/>
      <c r="G42" s="1961"/>
      <c r="H42" s="1961"/>
      <c r="I42" s="1961"/>
      <c r="J42" s="1961"/>
      <c r="K42" s="1961"/>
      <c r="L42" s="1961"/>
      <c r="M42" s="1961"/>
      <c r="N42" s="2101">
        <f>12-BL30</f>
        <v>12</v>
      </c>
      <c r="O42" s="2102"/>
      <c r="P42" s="2103"/>
      <c r="Q42" s="2104"/>
      <c r="R42" s="2104"/>
      <c r="S42" s="2104"/>
      <c r="T42" s="2104"/>
      <c r="U42" s="2104"/>
      <c r="V42" s="2105"/>
      <c r="W42" s="608"/>
      <c r="X42" s="541" t="str">
        <f>+IF(AE38&gt;0,"X"," ")</f>
        <v xml:space="preserve"> </v>
      </c>
      <c r="Y42" s="2118" t="s">
        <v>3606</v>
      </c>
      <c r="Z42" s="1966"/>
      <c r="AA42" s="1966"/>
      <c r="AB42" s="1966"/>
      <c r="AC42" s="1966"/>
      <c r="AD42" s="1966"/>
      <c r="AE42" s="1966"/>
      <c r="AF42" s="1966"/>
      <c r="AG42" s="1966"/>
      <c r="AH42" s="1968">
        <f>+MAX(0,AE38)</f>
        <v>0</v>
      </c>
      <c r="AI42" s="2120"/>
      <c r="AJ42" s="2120"/>
      <c r="AK42" s="2120"/>
      <c r="AL42" s="2120"/>
      <c r="AM42" s="2120"/>
      <c r="AN42" s="2120"/>
      <c r="AO42" s="2121"/>
      <c r="AP42" s="1965" t="s">
        <v>195</v>
      </c>
      <c r="AQ42" s="1966"/>
      <c r="AR42" s="1967"/>
      <c r="AS42" s="22"/>
      <c r="AT42" s="21"/>
      <c r="AU42" s="21"/>
      <c r="AV42" s="21"/>
      <c r="AW42" s="21"/>
      <c r="AX42" s="21"/>
      <c r="AY42" s="21"/>
      <c r="AZ42" s="21"/>
      <c r="BA42" s="21"/>
      <c r="BB42" s="21"/>
    </row>
    <row r="43" spans="1:54" ht="18" customHeight="1">
      <c r="A43" s="610"/>
      <c r="B43" s="2161"/>
      <c r="C43" s="2161"/>
      <c r="D43" s="2161"/>
      <c r="E43" s="2161"/>
      <c r="F43" s="2161"/>
      <c r="G43" s="2161"/>
      <c r="H43" s="2161"/>
      <c r="I43" s="2162" t="s">
        <v>3976</v>
      </c>
      <c r="J43" s="2162"/>
      <c r="K43" s="2162"/>
      <c r="L43" s="2162"/>
      <c r="M43" s="2162"/>
      <c r="N43" s="2162"/>
      <c r="O43" s="2162"/>
      <c r="P43" s="2162"/>
      <c r="Q43" s="2162"/>
      <c r="R43" s="2162"/>
      <c r="S43" s="2162"/>
      <c r="T43" s="2103"/>
      <c r="U43" s="2104"/>
      <c r="V43" s="2105"/>
      <c r="W43" s="2097"/>
      <c r="X43" s="1149"/>
      <c r="Y43" s="2112" t="s">
        <v>3862</v>
      </c>
      <c r="Z43" s="1689"/>
      <c r="AA43" s="1689"/>
      <c r="AB43" s="1689"/>
      <c r="AC43" s="2113"/>
      <c r="AD43" s="541" t="str">
        <f>+X42</f>
        <v xml:space="preserve"> </v>
      </c>
      <c r="AE43" s="2114" t="s">
        <v>3863</v>
      </c>
      <c r="AF43" s="1149"/>
      <c r="AG43" s="1149"/>
      <c r="AH43" s="1149"/>
      <c r="AI43" s="1149"/>
      <c r="AJ43" s="1149"/>
      <c r="AK43" s="1149"/>
      <c r="AL43" s="1149"/>
      <c r="AM43" s="1149"/>
      <c r="AN43" s="1149"/>
      <c r="AO43" s="1149"/>
      <c r="AP43" s="1149"/>
      <c r="AQ43" s="1149"/>
      <c r="AR43" s="2046"/>
      <c r="AS43" s="22"/>
      <c r="AT43" s="21"/>
      <c r="AU43" s="21"/>
      <c r="AV43" s="21"/>
      <c r="AW43" s="21"/>
      <c r="AX43" s="21"/>
      <c r="AY43" s="21"/>
      <c r="AZ43" s="21"/>
      <c r="BA43" s="21"/>
      <c r="BB43" s="21"/>
    </row>
    <row r="44" spans="1:54" ht="18" customHeight="1">
      <c r="A44" s="610"/>
      <c r="B44" s="1960" t="s">
        <v>337</v>
      </c>
      <c r="C44" s="1966"/>
      <c r="D44" s="1966"/>
      <c r="E44" s="1966"/>
      <c r="F44" s="1966"/>
      <c r="G44" s="1966"/>
      <c r="H44" s="1966"/>
      <c r="I44" s="1976">
        <f>+N42*21983.5</f>
        <v>263802</v>
      </c>
      <c r="J44" s="2163"/>
      <c r="K44" s="2163"/>
      <c r="L44" s="2163"/>
      <c r="M44" s="2163"/>
      <c r="N44" s="2163"/>
      <c r="O44" s="2163"/>
      <c r="P44" s="2163"/>
      <c r="Q44" s="2163"/>
      <c r="R44" s="2163"/>
      <c r="S44" s="2164"/>
      <c r="T44" s="1965" t="s">
        <v>195</v>
      </c>
      <c r="U44" s="1966"/>
      <c r="V44" s="1967"/>
      <c r="W44" s="2097"/>
      <c r="X44" s="1149"/>
      <c r="Y44" s="1149"/>
      <c r="Z44" s="1149"/>
      <c r="AA44" s="1149"/>
      <c r="AB44" s="1149"/>
      <c r="AC44" s="2046"/>
      <c r="AD44" s="541"/>
      <c r="AE44" s="2114" t="s">
        <v>3864</v>
      </c>
      <c r="AF44" s="1149"/>
      <c r="AG44" s="1149"/>
      <c r="AH44" s="1149"/>
      <c r="AI44" s="1149"/>
      <c r="AJ44" s="1149"/>
      <c r="AK44" s="1149"/>
      <c r="AL44" s="1149"/>
      <c r="AM44" s="1149"/>
      <c r="AN44" s="1149"/>
      <c r="AO44" s="1149"/>
      <c r="AP44" s="1149"/>
      <c r="AQ44" s="1149"/>
      <c r="AR44" s="2046"/>
      <c r="AS44" s="22"/>
      <c r="AT44" s="21"/>
      <c r="AU44" s="21"/>
      <c r="AV44" s="21"/>
      <c r="AW44" s="21"/>
      <c r="AX44" s="21"/>
      <c r="AY44" s="21"/>
      <c r="AZ44" s="21"/>
      <c r="BA44" s="21"/>
      <c r="BB44" s="21"/>
    </row>
    <row r="45" spans="1:54" ht="18" customHeight="1">
      <c r="A45" s="2154" t="s">
        <v>3973</v>
      </c>
      <c r="B45" s="1966"/>
      <c r="C45" s="1966"/>
      <c r="D45" s="1966"/>
      <c r="E45" s="1966"/>
      <c r="F45" s="1966"/>
      <c r="G45" s="1966"/>
      <c r="H45" s="1966"/>
      <c r="I45" s="1966"/>
      <c r="J45" s="1966"/>
      <c r="K45" s="1966"/>
      <c r="L45" s="1966"/>
      <c r="M45" s="1966"/>
      <c r="N45" s="1966"/>
      <c r="O45" s="1966"/>
      <c r="P45" s="1966"/>
      <c r="Q45" s="1966"/>
      <c r="R45" s="1966"/>
      <c r="S45" s="1966"/>
      <c r="T45" s="1966"/>
      <c r="U45" s="1966"/>
      <c r="V45" s="1967"/>
      <c r="W45" s="2151" t="s">
        <v>3926</v>
      </c>
      <c r="X45" s="2151"/>
      <c r="Y45" s="2151"/>
      <c r="Z45" s="2151"/>
      <c r="AA45" s="2151"/>
      <c r="AB45" s="2151"/>
      <c r="AC45" s="2151"/>
      <c r="AD45" s="2151"/>
      <c r="AE45" s="2151"/>
      <c r="AF45" s="2151"/>
      <c r="AG45" s="2151"/>
      <c r="AH45" s="2151"/>
      <c r="AI45" s="2151"/>
      <c r="AJ45" s="2151"/>
      <c r="AK45" s="2151"/>
      <c r="AL45" s="2151"/>
      <c r="AM45" s="2152"/>
      <c r="AN45" s="2152"/>
      <c r="AO45" s="2152"/>
      <c r="AP45" s="2152"/>
      <c r="AQ45" s="2152"/>
      <c r="AR45" s="2153"/>
      <c r="AS45" s="22"/>
      <c r="AT45" s="21"/>
      <c r="AU45" s="21"/>
      <c r="AV45" s="21"/>
      <c r="AW45" s="21"/>
      <c r="AX45" s="21"/>
      <c r="AY45" s="21"/>
      <c r="AZ45" s="21"/>
      <c r="BA45" s="21"/>
      <c r="BB45" s="21"/>
    </row>
    <row r="46" spans="1:54" ht="18" customHeight="1">
      <c r="A46" s="610"/>
      <c r="B46" s="1960" t="s">
        <v>117</v>
      </c>
      <c r="C46" s="1961"/>
      <c r="D46" s="1961"/>
      <c r="E46" s="1961"/>
      <c r="F46" s="1961"/>
      <c r="G46" s="1961"/>
      <c r="H46" s="1961"/>
      <c r="I46" s="1976">
        <f>+MAX(I44,+I36*0.5)</f>
        <v>263802</v>
      </c>
      <c r="J46" s="1977"/>
      <c r="K46" s="1977"/>
      <c r="L46" s="1977"/>
      <c r="M46" s="1977"/>
      <c r="N46" s="1977"/>
      <c r="O46" s="1977"/>
      <c r="P46" s="1977"/>
      <c r="Q46" s="1977"/>
      <c r="R46" s="1977"/>
      <c r="S46" s="1978"/>
      <c r="T46" s="1965" t="s">
        <v>195</v>
      </c>
      <c r="U46" s="1966"/>
      <c r="V46" s="1967"/>
      <c r="W46" s="2155" t="s">
        <v>3865</v>
      </c>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6"/>
      <c r="AS46" s="22"/>
      <c r="AT46" s="21"/>
      <c r="AU46" s="21"/>
      <c r="AV46" s="21"/>
      <c r="AW46" s="21"/>
      <c r="AX46" s="21"/>
      <c r="AY46" s="21"/>
      <c r="AZ46" s="21"/>
      <c r="BA46" s="21"/>
      <c r="BB46" s="21"/>
    </row>
    <row r="47" spans="1:54" ht="18" customHeight="1">
      <c r="A47" s="2097"/>
      <c r="B47" s="2104"/>
      <c r="C47" s="2104"/>
      <c r="D47" s="2104"/>
      <c r="E47" s="2104"/>
      <c r="F47" s="2104"/>
      <c r="G47" s="2104"/>
      <c r="H47" s="2104"/>
      <c r="I47" s="2104"/>
      <c r="J47" s="2104"/>
      <c r="K47" s="2104"/>
      <c r="L47" s="2104"/>
      <c r="M47" s="2104"/>
      <c r="N47" s="2104"/>
      <c r="O47" s="2104"/>
      <c r="P47" s="2104"/>
      <c r="Q47" s="2104"/>
      <c r="R47" s="2104"/>
      <c r="S47" s="2104"/>
      <c r="T47" s="2104"/>
      <c r="U47" s="2104"/>
      <c r="V47" s="2105"/>
      <c r="W47" s="613"/>
      <c r="X47" s="1974" t="s">
        <v>341</v>
      </c>
      <c r="Y47" s="2157"/>
      <c r="Z47" s="2157"/>
      <c r="AA47" s="2157"/>
      <c r="AB47" s="2157"/>
      <c r="AC47" s="2157"/>
      <c r="AD47" s="2158"/>
      <c r="AE47" s="2157"/>
      <c r="AF47" s="2159"/>
      <c r="AG47" s="2098">
        <f>+CEILING(0.135*0.5*MAX(0,I36)/N38,1)</f>
        <v>0</v>
      </c>
      <c r="AH47" s="2099"/>
      <c r="AI47" s="2099"/>
      <c r="AJ47" s="2099"/>
      <c r="AK47" s="2099"/>
      <c r="AL47" s="2099"/>
      <c r="AM47" s="2099"/>
      <c r="AN47" s="2100"/>
      <c r="AO47" s="2160" t="s">
        <v>195</v>
      </c>
      <c r="AP47" s="1983"/>
      <c r="AQ47" s="1983"/>
      <c r="AR47" s="1987"/>
      <c r="AS47" s="22"/>
      <c r="AT47" s="21"/>
      <c r="AU47" s="21"/>
      <c r="AV47" s="21"/>
      <c r="AW47" s="21"/>
      <c r="AX47" s="21"/>
      <c r="AY47" s="21"/>
      <c r="AZ47" s="21"/>
      <c r="BA47" s="21"/>
      <c r="BB47" s="21"/>
    </row>
    <row r="48" spans="1:54" ht="18" customHeight="1">
      <c r="A48" s="544"/>
      <c r="B48" s="1971" t="s">
        <v>3974</v>
      </c>
      <c r="C48" s="1972"/>
      <c r="D48" s="1972"/>
      <c r="E48" s="1972"/>
      <c r="F48" s="1972"/>
      <c r="G48" s="1972"/>
      <c r="H48" s="1972"/>
      <c r="I48" s="1972"/>
      <c r="J48" s="1972"/>
      <c r="K48" s="1972"/>
      <c r="L48" s="1972"/>
      <c r="M48" s="1972"/>
      <c r="N48" s="1972"/>
      <c r="O48" s="1972"/>
      <c r="P48" s="1972"/>
      <c r="Q48" s="1972"/>
      <c r="R48" s="1972"/>
      <c r="S48" s="1972"/>
      <c r="T48" s="1972"/>
      <c r="U48" s="1972"/>
      <c r="V48" s="197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74" t="s">
        <v>338</v>
      </c>
      <c r="C49" s="1975"/>
      <c r="D49" s="1975"/>
      <c r="E49" s="1975"/>
      <c r="F49" s="1975"/>
      <c r="G49" s="1975"/>
      <c r="H49" s="1975"/>
      <c r="I49" s="1976">
        <f>+CEILING(0.135*(I46*N40)/N38,1)</f>
        <v>35614</v>
      </c>
      <c r="J49" s="1977"/>
      <c r="K49" s="1977"/>
      <c r="L49" s="1977"/>
      <c r="M49" s="1977"/>
      <c r="N49" s="1977"/>
      <c r="O49" s="1977"/>
      <c r="P49" s="1977"/>
      <c r="Q49" s="1977"/>
      <c r="R49" s="1977"/>
      <c r="S49" s="1978"/>
      <c r="T49" s="1979" t="s">
        <v>195</v>
      </c>
      <c r="U49" s="1980"/>
      <c r="V49" s="1981"/>
      <c r="W49" s="547"/>
      <c r="X49" s="541" t="s">
        <v>248</v>
      </c>
      <c r="Y49" s="1982" t="s">
        <v>3977</v>
      </c>
      <c r="Z49" s="1983"/>
      <c r="AA49" s="1983"/>
      <c r="AB49" s="541"/>
      <c r="AC49" s="1982" t="s">
        <v>3519</v>
      </c>
      <c r="AD49" s="1983"/>
      <c r="AE49" s="1983"/>
      <c r="AF49" s="541"/>
      <c r="AG49" s="1982" t="s">
        <v>342</v>
      </c>
      <c r="AH49" s="1983"/>
      <c r="AI49" s="1983"/>
      <c r="AJ49" s="1984">
        <f>+IF(OR(EXACT(X49,"X"),EXACT(X49,"x")),MAX(AG47,3143),IF(OR(EXACT(AF49,"X"),EXACT(AF49,"x")),0,+AG47))</f>
        <v>3143</v>
      </c>
      <c r="AK49" s="1985"/>
      <c r="AL49" s="1985"/>
      <c r="AM49" s="1985"/>
      <c r="AN49" s="1986"/>
      <c r="AO49" s="1979" t="s">
        <v>195</v>
      </c>
      <c r="AP49" s="1983"/>
      <c r="AQ49" s="1983"/>
      <c r="AR49" s="1987"/>
      <c r="AS49" s="22"/>
      <c r="AT49" s="21"/>
      <c r="AU49" s="21"/>
      <c r="AV49" s="21"/>
      <c r="AW49" s="21"/>
      <c r="AX49" s="21"/>
      <c r="AY49" s="21"/>
      <c r="AZ49" s="21"/>
      <c r="BA49" s="21"/>
      <c r="BB49" s="21"/>
    </row>
    <row r="50" spans="1:54" ht="18" customHeight="1">
      <c r="A50" s="2145"/>
      <c r="B50" s="2146"/>
      <c r="C50" s="2146"/>
      <c r="D50" s="2146"/>
      <c r="E50" s="2146"/>
      <c r="F50" s="2146"/>
      <c r="G50" s="2146"/>
      <c r="H50" s="2146"/>
      <c r="I50" s="2146"/>
      <c r="J50" s="2146"/>
      <c r="K50" s="2146"/>
      <c r="L50" s="2146"/>
      <c r="M50" s="2146"/>
      <c r="N50" s="2146"/>
      <c r="O50" s="2146"/>
      <c r="P50" s="2146"/>
      <c r="Q50" s="2146"/>
      <c r="R50" s="2146"/>
      <c r="S50" s="2146"/>
      <c r="T50" s="2146"/>
      <c r="U50" s="2146"/>
      <c r="V50" s="2147"/>
      <c r="W50" s="2148"/>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50"/>
      <c r="AS50" s="22"/>
      <c r="AT50" s="21"/>
      <c r="AU50" s="21"/>
      <c r="AV50" s="21"/>
      <c r="AW50" s="21"/>
      <c r="AX50" s="21"/>
      <c r="AY50" s="21"/>
      <c r="AZ50" s="21"/>
      <c r="BA50" s="21"/>
      <c r="BB50" s="21"/>
    </row>
    <row r="51" spans="1:54" ht="15" customHeight="1">
      <c r="A51" s="2029" t="s">
        <v>3520</v>
      </c>
      <c r="B51" s="2031"/>
      <c r="C51" s="2031"/>
      <c r="D51" s="2031"/>
      <c r="E51" s="2031"/>
      <c r="F51" s="2031"/>
      <c r="G51" s="2031"/>
      <c r="H51" s="2031"/>
      <c r="I51" s="2031"/>
      <c r="J51" s="2031"/>
      <c r="K51" s="2031"/>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2"/>
      <c r="AS51" s="22"/>
    </row>
    <row r="52" spans="1:54" ht="9.9499999999999993" customHeight="1">
      <c r="A52" s="2126" t="s">
        <v>3740</v>
      </c>
      <c r="B52" s="2093"/>
      <c r="C52" s="2093"/>
      <c r="D52" s="2093"/>
      <c r="E52" s="2093"/>
      <c r="F52" s="2093"/>
      <c r="G52" s="2093"/>
      <c r="H52" s="2093"/>
      <c r="I52" s="2093"/>
      <c r="J52" s="2093"/>
      <c r="K52" s="2093"/>
      <c r="L52" s="2093"/>
      <c r="M52" s="2093"/>
      <c r="N52" s="2093"/>
      <c r="O52" s="2093"/>
      <c r="P52" s="2093"/>
      <c r="Q52" s="2093"/>
      <c r="R52" s="2093"/>
      <c r="S52" s="2093"/>
      <c r="T52" s="2093"/>
      <c r="U52" s="2093"/>
      <c r="V52" s="2093"/>
      <c r="W52" s="2093"/>
      <c r="X52" s="2093"/>
      <c r="Y52" s="2093"/>
      <c r="Z52" s="2093"/>
      <c r="AA52" s="542"/>
      <c r="AB52" s="542"/>
      <c r="AC52" s="542"/>
      <c r="AD52" s="542"/>
      <c r="AE52" s="542"/>
      <c r="AF52" s="542"/>
      <c r="AG52" s="542"/>
      <c r="AH52" s="542"/>
      <c r="AI52" s="542"/>
      <c r="AJ52" s="542"/>
      <c r="AK52" s="542"/>
      <c r="AL52" s="542"/>
      <c r="AM52" s="542"/>
      <c r="AN52" s="542"/>
      <c r="AO52" s="542"/>
      <c r="AP52" s="542"/>
      <c r="AQ52" s="542"/>
      <c r="AR52" s="548"/>
      <c r="AS52" s="22"/>
    </row>
    <row r="53" spans="1:54" ht="9.9499999999999993" customHeight="1">
      <c r="A53" s="2127"/>
      <c r="B53" s="2093"/>
      <c r="C53" s="2093"/>
      <c r="D53" s="2093"/>
      <c r="E53" s="2093"/>
      <c r="F53" s="2093"/>
      <c r="G53" s="2093"/>
      <c r="H53" s="2093"/>
      <c r="I53" s="2093"/>
      <c r="J53" s="2093"/>
      <c r="K53" s="2093"/>
      <c r="L53" s="2093"/>
      <c r="M53" s="2093"/>
      <c r="N53" s="2093"/>
      <c r="O53" s="2093"/>
      <c r="P53" s="2093"/>
      <c r="Q53" s="2093"/>
      <c r="R53" s="2093"/>
      <c r="S53" s="2093"/>
      <c r="T53" s="2093"/>
      <c r="U53" s="2093"/>
      <c r="V53" s="2093"/>
      <c r="W53" s="2093"/>
      <c r="X53" s="2093"/>
      <c r="Y53" s="2093"/>
      <c r="Z53" s="2093"/>
      <c r="AA53" s="542"/>
      <c r="AB53" s="2128" t="s">
        <v>343</v>
      </c>
      <c r="AC53" s="2129"/>
      <c r="AD53" s="2129"/>
      <c r="AE53" s="2129"/>
      <c r="AF53" s="2129"/>
      <c r="AG53" s="2129"/>
      <c r="AH53" s="2129"/>
      <c r="AI53" s="2129"/>
      <c r="AJ53" s="2129"/>
      <c r="AK53" s="2129"/>
      <c r="AL53" s="2129"/>
      <c r="AM53" s="2129"/>
      <c r="AN53" s="2130"/>
      <c r="AO53" s="1957"/>
      <c r="AP53" s="1957"/>
      <c r="AQ53" s="1957"/>
      <c r="AR53" s="2028"/>
      <c r="AS53" s="22"/>
    </row>
    <row r="54" spans="1:54" ht="9.9499999999999993" customHeight="1">
      <c r="A54" s="2127"/>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542"/>
      <c r="AB54" s="2131"/>
      <c r="AC54" s="2132"/>
      <c r="AD54" s="2132"/>
      <c r="AE54" s="2132"/>
      <c r="AF54" s="2132"/>
      <c r="AG54" s="2132"/>
      <c r="AH54" s="2132"/>
      <c r="AI54" s="2132"/>
      <c r="AJ54" s="2132"/>
      <c r="AK54" s="2132"/>
      <c r="AL54" s="2132"/>
      <c r="AM54" s="2132"/>
      <c r="AN54" s="2133"/>
      <c r="AO54" s="1957"/>
      <c r="AP54" s="1957"/>
      <c r="AQ54" s="1957"/>
      <c r="AR54" s="2028"/>
      <c r="AS54" s="22"/>
    </row>
    <row r="55" spans="1:54" ht="9.9499999999999993" customHeight="1">
      <c r="A55" s="2127"/>
      <c r="B55" s="2093"/>
      <c r="C55" s="2093"/>
      <c r="D55" s="2093"/>
      <c r="E55" s="2093"/>
      <c r="F55" s="2093"/>
      <c r="G55" s="2093"/>
      <c r="H55" s="2093"/>
      <c r="I55" s="2093"/>
      <c r="J55" s="2093"/>
      <c r="K55" s="2093"/>
      <c r="L55" s="2093"/>
      <c r="M55" s="2093"/>
      <c r="N55" s="2093"/>
      <c r="O55" s="2093"/>
      <c r="P55" s="2093"/>
      <c r="Q55" s="2093"/>
      <c r="R55" s="2093"/>
      <c r="S55" s="2093"/>
      <c r="T55" s="2093"/>
      <c r="U55" s="2093"/>
      <c r="V55" s="2093"/>
      <c r="W55" s="2093"/>
      <c r="X55" s="2093"/>
      <c r="Y55" s="2093"/>
      <c r="Z55" s="2093"/>
      <c r="AA55" s="542"/>
      <c r="AB55" s="2131"/>
      <c r="AC55" s="2132"/>
      <c r="AD55" s="2132"/>
      <c r="AE55" s="2132"/>
      <c r="AF55" s="2132"/>
      <c r="AG55" s="2132"/>
      <c r="AH55" s="2132"/>
      <c r="AI55" s="2132"/>
      <c r="AJ55" s="2132"/>
      <c r="AK55" s="2132"/>
      <c r="AL55" s="2132"/>
      <c r="AM55" s="2132"/>
      <c r="AN55" s="2133"/>
      <c r="AO55" s="1957"/>
      <c r="AP55" s="1957"/>
      <c r="AQ55" s="1957"/>
      <c r="AR55" s="2028"/>
      <c r="AS55" s="22"/>
    </row>
    <row r="56" spans="1:54">
      <c r="A56" s="540"/>
      <c r="B56" s="2137" t="s">
        <v>3975</v>
      </c>
      <c r="C56" s="2137"/>
      <c r="D56" s="2137"/>
      <c r="E56" s="2137"/>
      <c r="F56" s="2137"/>
      <c r="G56" s="2137"/>
      <c r="H56" s="2137"/>
      <c r="I56" s="2137"/>
      <c r="J56" s="2137"/>
      <c r="K56" s="2137"/>
      <c r="L56" s="2137"/>
      <c r="M56" s="2137"/>
      <c r="N56" s="2137"/>
      <c r="O56" s="2137"/>
      <c r="P56" s="2137"/>
      <c r="Q56" s="2138" t="s">
        <v>344</v>
      </c>
      <c r="R56" s="2093"/>
      <c r="S56" s="2093"/>
      <c r="T56" s="2093"/>
      <c r="U56" s="2093"/>
      <c r="V56" s="2093"/>
      <c r="W56" s="2093"/>
      <c r="X56" s="2093"/>
      <c r="Y56" s="2093"/>
      <c r="Z56" s="549"/>
      <c r="AA56" s="549"/>
      <c r="AB56" s="2131"/>
      <c r="AC56" s="2132"/>
      <c r="AD56" s="2132"/>
      <c r="AE56" s="2132"/>
      <c r="AF56" s="2132"/>
      <c r="AG56" s="2132"/>
      <c r="AH56" s="2132"/>
      <c r="AI56" s="2132"/>
      <c r="AJ56" s="2132"/>
      <c r="AK56" s="2132"/>
      <c r="AL56" s="2132"/>
      <c r="AM56" s="2132"/>
      <c r="AN56" s="2133"/>
      <c r="AO56" s="1957"/>
      <c r="AP56" s="1957"/>
      <c r="AQ56" s="1957"/>
      <c r="AR56" s="2028"/>
      <c r="AS56" s="22"/>
    </row>
    <row r="57" spans="1:54" ht="15" customHeight="1">
      <c r="A57" s="540"/>
      <c r="B57" s="530"/>
      <c r="C57" s="1957"/>
      <c r="D57" s="1957"/>
      <c r="E57" s="1957"/>
      <c r="F57" s="1957"/>
      <c r="G57" s="1957"/>
      <c r="H57" s="1957"/>
      <c r="I57" s="1957"/>
      <c r="J57" s="1957"/>
      <c r="K57" s="1957"/>
      <c r="L57" s="1957"/>
      <c r="M57" s="1957"/>
      <c r="N57" s="1957"/>
      <c r="O57" s="1957"/>
      <c r="P57" s="1957"/>
      <c r="Q57" s="2139">
        <f ca="1">+TODAY()</f>
        <v>45705</v>
      </c>
      <c r="R57" s="2140"/>
      <c r="S57" s="2140"/>
      <c r="T57" s="2140"/>
      <c r="U57" s="2140"/>
      <c r="V57" s="2140"/>
      <c r="W57" s="2140"/>
      <c r="X57" s="2140"/>
      <c r="Y57" s="2141"/>
      <c r="Z57" s="542"/>
      <c r="AA57" s="542"/>
      <c r="AB57" s="2131"/>
      <c r="AC57" s="2132"/>
      <c r="AD57" s="2132"/>
      <c r="AE57" s="2132"/>
      <c r="AF57" s="2132"/>
      <c r="AG57" s="2132"/>
      <c r="AH57" s="2132"/>
      <c r="AI57" s="2132"/>
      <c r="AJ57" s="2132"/>
      <c r="AK57" s="2132"/>
      <c r="AL57" s="2132"/>
      <c r="AM57" s="2132"/>
      <c r="AN57" s="2133"/>
      <c r="AO57" s="1957"/>
      <c r="AP57" s="1957"/>
      <c r="AQ57" s="530"/>
      <c r="AR57" s="2028"/>
      <c r="AS57" s="22"/>
    </row>
    <row r="58" spans="1:54">
      <c r="A58" s="2143"/>
      <c r="B58" s="1958"/>
      <c r="C58" s="1958"/>
      <c r="D58" s="1958"/>
      <c r="E58" s="1958"/>
      <c r="F58" s="1958"/>
      <c r="G58" s="1958"/>
      <c r="H58" s="1958"/>
      <c r="I58" s="1958"/>
      <c r="J58" s="1958"/>
      <c r="K58" s="1958"/>
      <c r="L58" s="1958"/>
      <c r="M58" s="1958"/>
      <c r="N58" s="1958"/>
      <c r="O58" s="1958"/>
      <c r="P58" s="1958"/>
      <c r="Q58" s="2142"/>
      <c r="R58" s="2108"/>
      <c r="S58" s="2108"/>
      <c r="T58" s="2108"/>
      <c r="U58" s="2108"/>
      <c r="V58" s="2108"/>
      <c r="W58" s="2108"/>
      <c r="X58" s="2108"/>
      <c r="Y58" s="2109"/>
      <c r="Z58" s="542"/>
      <c r="AA58" s="542"/>
      <c r="AB58" s="2134"/>
      <c r="AC58" s="2135"/>
      <c r="AD58" s="2135"/>
      <c r="AE58" s="2135"/>
      <c r="AF58" s="2135"/>
      <c r="AG58" s="2135"/>
      <c r="AH58" s="2135"/>
      <c r="AI58" s="2135"/>
      <c r="AJ58" s="2135"/>
      <c r="AK58" s="2135"/>
      <c r="AL58" s="2135"/>
      <c r="AM58" s="2135"/>
      <c r="AN58" s="2136"/>
      <c r="AO58" s="1957"/>
      <c r="AP58" s="1957"/>
      <c r="AQ58" s="542"/>
      <c r="AR58" s="2028"/>
      <c r="AS58" s="22"/>
    </row>
    <row r="59" spans="1:54" ht="8.1" customHeight="1">
      <c r="A59" s="2122"/>
      <c r="B59" s="2123"/>
      <c r="C59" s="2123"/>
      <c r="D59" s="2123"/>
      <c r="E59" s="2123"/>
      <c r="F59" s="2123"/>
      <c r="G59" s="2123"/>
      <c r="H59" s="2123"/>
      <c r="I59" s="2123"/>
      <c r="J59" s="2123"/>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4"/>
      <c r="AS59" s="22"/>
    </row>
    <row r="60" spans="1:54">
      <c r="A60" s="2125" t="str">
        <f>+'SP1'!A71</f>
        <v>Formulář zpracovala ASPEKT HM, daňová, účetní a auditorská kancelář, www.danovapriznani.cz, business.center.cz</v>
      </c>
      <c r="B60" s="1958"/>
      <c r="C60" s="1958"/>
      <c r="D60" s="1958"/>
      <c r="E60" s="1958"/>
      <c r="F60" s="1958"/>
      <c r="G60" s="1958"/>
      <c r="H60" s="1958"/>
      <c r="I60" s="1958"/>
      <c r="J60" s="1958"/>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22"/>
    </row>
    <row r="61" spans="1:54">
      <c r="A61" s="2125" t="str">
        <f>+CONCATENATE(ZAKL_DATA!A44)</f>
        <v/>
      </c>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22"/>
    </row>
    <row r="62" spans="1:5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5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5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1: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G16:AR16"/>
    <mergeCell ref="AG17:AR17"/>
    <mergeCell ref="A14:F14"/>
    <mergeCell ref="H14:AI14"/>
    <mergeCell ref="AK14:AR14"/>
    <mergeCell ref="A15:F15"/>
    <mergeCell ref="H15:AI15"/>
    <mergeCell ref="AK15:AR15"/>
    <mergeCell ref="N23:O23"/>
    <mergeCell ref="B48:V48"/>
    <mergeCell ref="B49:H49"/>
    <mergeCell ref="I49:S49"/>
    <mergeCell ref="T49:V49"/>
    <mergeCell ref="Y49:AA49"/>
    <mergeCell ref="AC49:AE49"/>
    <mergeCell ref="AG49:AI49"/>
    <mergeCell ref="AJ49:AN49"/>
    <mergeCell ref="AO49:AR49"/>
    <mergeCell ref="W35:AR35"/>
    <mergeCell ref="B35:H35"/>
    <mergeCell ref="I35:S35"/>
    <mergeCell ref="T35:V35"/>
    <mergeCell ref="B36:H36"/>
    <mergeCell ref="I36:S36"/>
    <mergeCell ref="T36:V36"/>
    <mergeCell ref="X36:AD36"/>
    <mergeCell ref="AE36:AN36"/>
    <mergeCell ref="AO36:AR36"/>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CW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2"/>
    <col min="50" max="50" width="0" style="22" hidden="1" customWidth="1"/>
    <col min="51" max="55" width="4.7109375" style="22" hidden="1" customWidth="1"/>
    <col min="56" max="64" width="4.7109375" style="21" hidden="1" customWidth="1"/>
    <col min="65" max="101" width="9.140625" style="21"/>
  </cols>
  <sheetData>
    <row r="1" spans="1:101" ht="21.95" customHeight="1">
      <c r="A1" s="2194" t="s">
        <v>3552</v>
      </c>
      <c r="B1" s="2194"/>
      <c r="C1" s="2194"/>
      <c r="D1" s="2194"/>
      <c r="E1" s="2194"/>
      <c r="F1" s="2194"/>
      <c r="G1" s="2194"/>
      <c r="H1" s="2194"/>
      <c r="I1" s="2194"/>
      <c r="J1" s="2194"/>
      <c r="K1" s="2194"/>
      <c r="L1" s="2194"/>
      <c r="M1" s="2194"/>
      <c r="N1" s="2194"/>
      <c r="O1" s="2194"/>
      <c r="P1" s="2194"/>
      <c r="Q1" s="73"/>
      <c r="R1" s="73"/>
      <c r="S1" s="73"/>
      <c r="T1" s="2196" t="s">
        <v>346</v>
      </c>
      <c r="U1" s="767"/>
      <c r="V1" s="767"/>
      <c r="W1" s="767"/>
      <c r="X1" s="767"/>
      <c r="Y1" s="767"/>
      <c r="Z1" s="767"/>
      <c r="AA1" s="768"/>
      <c r="AB1" s="73"/>
      <c r="AC1" s="73"/>
      <c r="AD1" s="529"/>
      <c r="AE1" s="529"/>
      <c r="AF1" s="2197" t="s">
        <v>3777</v>
      </c>
      <c r="AG1" s="2198"/>
      <c r="AH1" s="2198"/>
      <c r="AI1" s="2198"/>
      <c r="AJ1" s="2198"/>
      <c r="AK1" s="2198"/>
      <c r="AL1" s="2198"/>
      <c r="AM1" s="2198"/>
      <c r="AN1" s="2198"/>
      <c r="AO1" s="2198"/>
      <c r="AP1" s="2198"/>
      <c r="AQ1" s="2198"/>
      <c r="AR1" s="2199"/>
      <c r="AS1" s="338"/>
      <c r="AT1" s="2048" t="s">
        <v>3607</v>
      </c>
      <c r="AU1" s="2049"/>
      <c r="AV1" s="2049"/>
      <c r="AW1" s="338"/>
    </row>
    <row r="2" spans="1:101" ht="18" customHeight="1">
      <c r="A2" s="2194"/>
      <c r="B2" s="2194"/>
      <c r="C2" s="2194"/>
      <c r="D2" s="2194"/>
      <c r="E2" s="2194"/>
      <c r="F2" s="2194"/>
      <c r="G2" s="2194"/>
      <c r="H2" s="2194"/>
      <c r="I2" s="2194"/>
      <c r="J2" s="2194"/>
      <c r="K2" s="2194"/>
      <c r="L2" s="2194"/>
      <c r="M2" s="2194"/>
      <c r="N2" s="2194"/>
      <c r="O2" s="2194"/>
      <c r="P2" s="2194"/>
      <c r="Q2" s="73"/>
      <c r="R2" s="530"/>
      <c r="S2" s="73"/>
      <c r="T2" s="2176" t="s">
        <v>347</v>
      </c>
      <c r="U2" s="723"/>
      <c r="V2" s="723"/>
      <c r="W2" s="723"/>
      <c r="X2" s="723"/>
      <c r="Y2" s="723"/>
      <c r="Z2" s="723"/>
      <c r="AA2" s="749"/>
      <c r="AB2" s="73"/>
      <c r="AC2" s="530"/>
      <c r="AD2" s="529"/>
      <c r="AE2" s="529"/>
      <c r="AF2" s="2200"/>
      <c r="AG2" s="2201"/>
      <c r="AH2" s="2201"/>
      <c r="AI2" s="2201"/>
      <c r="AJ2" s="2201"/>
      <c r="AK2" s="2201"/>
      <c r="AL2" s="2201"/>
      <c r="AM2" s="2201"/>
      <c r="AN2" s="2201"/>
      <c r="AO2" s="2201"/>
      <c r="AP2" s="2201"/>
      <c r="AQ2" s="2201"/>
      <c r="AR2" s="2202"/>
      <c r="AS2" s="338"/>
      <c r="AT2" s="512" t="s">
        <v>3569</v>
      </c>
      <c r="AU2" s="512"/>
      <c r="AV2" s="512" t="s">
        <v>3570</v>
      </c>
      <c r="AW2" s="338"/>
    </row>
    <row r="3" spans="1:101" ht="14.25" customHeight="1">
      <c r="A3" s="2194"/>
      <c r="B3" s="2194"/>
      <c r="C3" s="2194"/>
      <c r="D3" s="2194"/>
      <c r="E3" s="2194"/>
      <c r="F3" s="2194"/>
      <c r="G3" s="2194"/>
      <c r="H3" s="2194"/>
      <c r="I3" s="2194"/>
      <c r="J3" s="2194"/>
      <c r="K3" s="2194"/>
      <c r="L3" s="2194"/>
      <c r="M3" s="2194"/>
      <c r="N3" s="2194"/>
      <c r="O3" s="2194"/>
      <c r="P3" s="2194"/>
      <c r="Q3" s="1122"/>
      <c r="R3" s="723"/>
      <c r="S3" s="749"/>
      <c r="T3" s="2177" t="s">
        <v>348</v>
      </c>
      <c r="U3" s="723"/>
      <c r="V3" s="723"/>
      <c r="W3" s="723"/>
      <c r="X3" s="723"/>
      <c r="Y3" s="723"/>
      <c r="Z3" s="723"/>
      <c r="AA3" s="749"/>
      <c r="AB3" s="73"/>
      <c r="AC3" s="73"/>
      <c r="AD3" s="529"/>
      <c r="AE3" s="529"/>
      <c r="AF3" s="2200"/>
      <c r="AG3" s="2201"/>
      <c r="AH3" s="2201"/>
      <c r="AI3" s="2201"/>
      <c r="AJ3" s="2201"/>
      <c r="AK3" s="2201"/>
      <c r="AL3" s="2201"/>
      <c r="AM3" s="2201"/>
      <c r="AN3" s="2201"/>
      <c r="AO3" s="2201"/>
      <c r="AP3" s="2201"/>
      <c r="AQ3" s="2201"/>
      <c r="AR3" s="2202"/>
      <c r="AS3" s="338"/>
      <c r="AT3" s="339"/>
      <c r="AU3" s="338"/>
      <c r="AV3" s="339"/>
      <c r="AW3" s="338"/>
    </row>
    <row r="4" spans="1:101" ht="21.95" customHeight="1">
      <c r="A4" s="2195"/>
      <c r="B4" s="2195"/>
      <c r="C4" s="2195"/>
      <c r="D4" s="2195"/>
      <c r="E4" s="2195"/>
      <c r="F4" s="2195"/>
      <c r="G4" s="2195"/>
      <c r="H4" s="2195"/>
      <c r="I4" s="2195"/>
      <c r="J4" s="2195"/>
      <c r="K4" s="2195"/>
      <c r="L4" s="2195"/>
      <c r="M4" s="2195"/>
      <c r="N4" s="2195"/>
      <c r="O4" s="2195"/>
      <c r="P4" s="2195"/>
      <c r="Q4" s="723"/>
      <c r="R4" s="723"/>
      <c r="S4" s="749"/>
      <c r="T4" s="2178">
        <v>2024</v>
      </c>
      <c r="U4" s="2179"/>
      <c r="V4" s="2179"/>
      <c r="W4" s="2179"/>
      <c r="X4" s="2179"/>
      <c r="Y4" s="2179"/>
      <c r="Z4" s="2179"/>
      <c r="AA4" s="2180"/>
      <c r="AB4" s="73"/>
      <c r="AC4" s="73"/>
      <c r="AD4" s="529"/>
      <c r="AE4" s="529"/>
      <c r="AF4" s="2200"/>
      <c r="AG4" s="2201"/>
      <c r="AH4" s="2201"/>
      <c r="AI4" s="2201"/>
      <c r="AJ4" s="2201"/>
      <c r="AK4" s="2201"/>
      <c r="AL4" s="2201"/>
      <c r="AM4" s="2201"/>
      <c r="AN4" s="2201"/>
      <c r="AO4" s="2201"/>
      <c r="AP4" s="2201"/>
      <c r="AQ4" s="2201"/>
      <c r="AR4" s="2202"/>
      <c r="AS4" s="338"/>
      <c r="AT4" s="338"/>
      <c r="AU4" s="338"/>
      <c r="AV4" s="338"/>
      <c r="AW4" s="338"/>
    </row>
    <row r="5" spans="1:101" ht="15" customHeight="1">
      <c r="A5" s="2181" t="s">
        <v>3856</v>
      </c>
      <c r="B5" s="2181"/>
      <c r="C5" s="2181"/>
      <c r="D5" s="2181"/>
      <c r="E5" s="2181"/>
      <c r="F5" s="2181"/>
      <c r="G5" s="2181"/>
      <c r="H5" s="2181"/>
      <c r="I5" s="2181"/>
      <c r="J5" s="2181"/>
      <c r="K5" s="2181"/>
      <c r="L5" s="2181"/>
      <c r="M5" s="2181"/>
      <c r="N5" s="2181"/>
      <c r="O5" s="2181"/>
      <c r="P5" s="2181"/>
      <c r="Q5" s="2181"/>
      <c r="R5" s="2181"/>
      <c r="S5" s="137"/>
      <c r="T5" s="2182"/>
      <c r="U5" s="767"/>
      <c r="V5" s="767"/>
      <c r="W5" s="767"/>
      <c r="X5" s="767"/>
      <c r="Y5" s="767"/>
      <c r="Z5" s="767"/>
      <c r="AA5" s="767"/>
      <c r="AB5" s="73"/>
      <c r="AC5" s="73"/>
      <c r="AD5" s="529"/>
      <c r="AE5" s="529"/>
      <c r="AF5" s="2200"/>
      <c r="AG5" s="2201"/>
      <c r="AH5" s="2201"/>
      <c r="AI5" s="2201"/>
      <c r="AJ5" s="2201"/>
      <c r="AK5" s="2201"/>
      <c r="AL5" s="2201"/>
      <c r="AM5" s="2201"/>
      <c r="AN5" s="2201"/>
      <c r="AO5" s="2201"/>
      <c r="AP5" s="2201"/>
      <c r="AQ5" s="2201"/>
      <c r="AR5" s="2202"/>
    </row>
    <row r="6" spans="1:101" ht="15" customHeight="1">
      <c r="A6" s="2181"/>
      <c r="B6" s="2181"/>
      <c r="C6" s="2181"/>
      <c r="D6" s="2181"/>
      <c r="E6" s="2181"/>
      <c r="F6" s="2181"/>
      <c r="G6" s="2181"/>
      <c r="H6" s="2181"/>
      <c r="I6" s="2181"/>
      <c r="J6" s="2181"/>
      <c r="K6" s="2181"/>
      <c r="L6" s="2181"/>
      <c r="M6" s="2181"/>
      <c r="N6" s="2181"/>
      <c r="O6" s="2181"/>
      <c r="P6" s="2181"/>
      <c r="Q6" s="2181"/>
      <c r="R6" s="2181"/>
      <c r="S6" s="137"/>
      <c r="T6" s="73"/>
      <c r="U6" s="2183" t="s">
        <v>63</v>
      </c>
      <c r="V6" s="2183"/>
      <c r="W6" s="2183"/>
      <c r="X6" s="2183"/>
      <c r="Y6" s="2183"/>
      <c r="Z6" s="2183"/>
      <c r="AA6" s="73"/>
      <c r="AB6" s="73"/>
      <c r="AC6" s="73"/>
      <c r="AD6" s="73"/>
      <c r="AE6" s="73"/>
      <c r="AF6" s="2203"/>
      <c r="AG6" s="2204"/>
      <c r="AH6" s="2204"/>
      <c r="AI6" s="2204"/>
      <c r="AJ6" s="2204"/>
      <c r="AK6" s="2204"/>
      <c r="AL6" s="2204"/>
      <c r="AM6" s="2204"/>
      <c r="AN6" s="2204"/>
      <c r="AO6" s="2204"/>
      <c r="AP6" s="2204"/>
      <c r="AQ6" s="2204"/>
      <c r="AR6" s="2205"/>
    </row>
    <row r="7" spans="1:101" ht="10.5" customHeight="1">
      <c r="A7" s="2184" t="s">
        <v>3514</v>
      </c>
      <c r="B7" s="2185"/>
      <c r="C7" s="2185"/>
      <c r="D7" s="2185"/>
      <c r="E7" s="2185"/>
      <c r="F7" s="2185"/>
      <c r="G7" s="2185"/>
      <c r="H7" s="2185"/>
      <c r="I7" s="2185"/>
      <c r="J7" s="2185"/>
      <c r="K7" s="2185"/>
      <c r="L7" s="2185"/>
      <c r="M7" s="2185"/>
      <c r="N7" s="2185"/>
      <c r="O7" s="2185"/>
      <c r="P7" s="2185"/>
      <c r="Q7" s="2185"/>
      <c r="R7" s="2185"/>
      <c r="S7" s="2185"/>
      <c r="T7" s="2186" t="s">
        <v>318</v>
      </c>
      <c r="U7" s="723"/>
      <c r="V7" s="2187"/>
      <c r="W7" s="253" t="s">
        <v>248</v>
      </c>
      <c r="X7" s="2188" t="s">
        <v>319</v>
      </c>
      <c r="Y7" s="2189"/>
      <c r="Z7" s="253"/>
      <c r="AA7" s="73"/>
      <c r="AB7" s="73"/>
      <c r="AC7" s="73"/>
      <c r="AD7" s="73"/>
      <c r="AE7" s="73"/>
      <c r="AF7" s="2206"/>
      <c r="AG7" s="2207"/>
      <c r="AH7" s="2207"/>
      <c r="AI7" s="2207"/>
      <c r="AJ7" s="2207"/>
      <c r="AK7" s="2207"/>
      <c r="AL7" s="2207"/>
      <c r="AM7" s="2207"/>
      <c r="AN7" s="2207"/>
      <c r="AO7" s="2207"/>
      <c r="AP7" s="2207"/>
      <c r="AQ7" s="2207"/>
      <c r="AR7" s="2208"/>
    </row>
    <row r="8" spans="1:101">
      <c r="A8" s="2190" t="s">
        <v>87</v>
      </c>
      <c r="B8" s="2190"/>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c r="AJ8" s="2190"/>
      <c r="AK8" s="2190"/>
      <c r="AL8" s="2190"/>
      <c r="AM8" s="2190"/>
      <c r="AN8" s="2190"/>
      <c r="AO8" s="2190"/>
      <c r="AP8" s="2190"/>
      <c r="AQ8" s="2190"/>
      <c r="AR8" s="2190"/>
    </row>
    <row r="9" spans="1:101" ht="15" customHeight="1">
      <c r="A9" s="2191" t="s">
        <v>116</v>
      </c>
      <c r="B9" s="2192"/>
      <c r="C9" s="2192"/>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2"/>
      <c r="AB9" s="2192"/>
      <c r="AC9" s="2192"/>
      <c r="AD9" s="2192"/>
      <c r="AE9" s="2192"/>
      <c r="AF9" s="2192"/>
      <c r="AG9" s="2192"/>
      <c r="AH9" s="2192"/>
      <c r="AI9" s="2192"/>
      <c r="AJ9" s="2192"/>
      <c r="AK9" s="2192"/>
      <c r="AL9" s="2192"/>
      <c r="AM9" s="2192"/>
      <c r="AN9" s="2192"/>
      <c r="AO9" s="2192"/>
      <c r="AP9" s="2192"/>
      <c r="AQ9" s="2192"/>
      <c r="AR9" s="2193"/>
    </row>
    <row r="10" spans="1:101" s="536" customFormat="1" ht="9.9499999999999993" customHeight="1">
      <c r="A10" s="2209" t="s">
        <v>93</v>
      </c>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624"/>
      <c r="Y10" s="2210" t="s">
        <v>92</v>
      </c>
      <c r="Z10" s="2210"/>
      <c r="AA10" s="2210"/>
      <c r="AB10" s="2210"/>
      <c r="AC10" s="2210"/>
      <c r="AD10" s="2210"/>
      <c r="AE10" s="2210"/>
      <c r="AF10" s="2210"/>
      <c r="AG10" s="2210"/>
      <c r="AH10" s="2210"/>
      <c r="AI10" s="2210"/>
      <c r="AJ10" s="2210"/>
      <c r="AK10" s="2210"/>
      <c r="AL10" s="2210"/>
      <c r="AM10" s="624"/>
      <c r="AN10" s="2210" t="s">
        <v>111</v>
      </c>
      <c r="AO10" s="2210"/>
      <c r="AP10" s="2210"/>
      <c r="AQ10" s="2210"/>
      <c r="AR10" s="2227"/>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216" t="str">
        <f>+CONCATENATE(ZAKL_DATA!B5)</f>
        <v/>
      </c>
      <c r="B11" s="2217"/>
      <c r="C11" s="2217"/>
      <c r="D11" s="2217"/>
      <c r="E11" s="2217"/>
      <c r="F11" s="2217"/>
      <c r="G11" s="2217"/>
      <c r="H11" s="2217"/>
      <c r="I11" s="2217"/>
      <c r="J11" s="2217"/>
      <c r="K11" s="2217"/>
      <c r="L11" s="2217"/>
      <c r="M11" s="2217"/>
      <c r="N11" s="2217"/>
      <c r="O11" s="2217"/>
      <c r="P11" s="2217"/>
      <c r="Q11" s="2217"/>
      <c r="R11" s="2217"/>
      <c r="S11" s="2217"/>
      <c r="T11" s="2217"/>
      <c r="U11" s="2217"/>
      <c r="V11" s="2217"/>
      <c r="W11" s="2218"/>
      <c r="X11" s="625"/>
      <c r="Y11" s="2216" t="str">
        <f>+CONCATENATE(+ZAKL_DATA!B4)</f>
        <v/>
      </c>
      <c r="Z11" s="2217"/>
      <c r="AA11" s="2217"/>
      <c r="AB11" s="2217"/>
      <c r="AC11" s="2217"/>
      <c r="AD11" s="2217"/>
      <c r="AE11" s="2217"/>
      <c r="AF11" s="2217"/>
      <c r="AG11" s="2217"/>
      <c r="AH11" s="2217"/>
      <c r="AI11" s="2217"/>
      <c r="AJ11" s="2217"/>
      <c r="AK11" s="2217"/>
      <c r="AL11" s="2218"/>
      <c r="AM11" s="625"/>
      <c r="AN11" s="2228" t="str">
        <f>+CONCATENATE(+ZAKL_DATA!B7)</f>
        <v/>
      </c>
      <c r="AO11" s="2229"/>
      <c r="AP11" s="2229"/>
      <c r="AQ11" s="2229"/>
      <c r="AR11" s="2230"/>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499999999999993" customHeight="1">
      <c r="A12" s="2209" t="s">
        <v>261</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624"/>
      <c r="Y12" s="2211" t="s">
        <v>3605</v>
      </c>
      <c r="Z12" s="2211"/>
      <c r="AA12" s="2211"/>
      <c r="AB12" s="2211"/>
      <c r="AC12" s="2212"/>
      <c r="AD12" s="2212"/>
      <c r="AE12" s="2212"/>
      <c r="AF12" s="2212"/>
      <c r="AG12" s="626"/>
      <c r="AH12" s="2213" t="s">
        <v>3515</v>
      </c>
      <c r="AI12" s="2214"/>
      <c r="AJ12" s="2214"/>
      <c r="AK12" s="2214"/>
      <c r="AL12" s="2214"/>
      <c r="AM12" s="2214"/>
      <c r="AN12" s="2214"/>
      <c r="AO12" s="2214"/>
      <c r="AP12" s="2214"/>
      <c r="AQ12" s="2214"/>
      <c r="AR12" s="2215"/>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216" t="str">
        <f>+CONCATENATE(+ZAKL_DATA!B16)</f>
        <v/>
      </c>
      <c r="B13" s="2217"/>
      <c r="C13" s="2217"/>
      <c r="D13" s="2217"/>
      <c r="E13" s="2217"/>
      <c r="F13" s="2217"/>
      <c r="G13" s="2217"/>
      <c r="H13" s="2217"/>
      <c r="I13" s="2217"/>
      <c r="J13" s="2217"/>
      <c r="K13" s="2217"/>
      <c r="L13" s="2217"/>
      <c r="M13" s="2217"/>
      <c r="N13" s="2217"/>
      <c r="O13" s="2217"/>
      <c r="P13" s="2217"/>
      <c r="Q13" s="2217"/>
      <c r="R13" s="2217"/>
      <c r="S13" s="2217"/>
      <c r="T13" s="2217"/>
      <c r="U13" s="2217"/>
      <c r="V13" s="2217"/>
      <c r="W13" s="2218"/>
      <c r="X13" s="625"/>
      <c r="Y13" s="2219" t="str">
        <f>+CONCATENATE(ZAKL_DATA!B17)</f>
        <v/>
      </c>
      <c r="Z13" s="2220"/>
      <c r="AA13" s="2220"/>
      <c r="AB13" s="2220"/>
      <c r="AC13" s="2221"/>
      <c r="AD13" s="2221"/>
      <c r="AE13" s="2221"/>
      <c r="AF13" s="2222"/>
      <c r="AG13" s="625"/>
      <c r="AH13" s="2223" t="str">
        <f>+CONCATENATE('DAP1'!A9)</f>
        <v/>
      </c>
      <c r="AI13" s="2224"/>
      <c r="AJ13" s="2224"/>
      <c r="AK13" s="2224"/>
      <c r="AL13" s="2224"/>
      <c r="AM13" s="2224"/>
      <c r="AN13" s="2225"/>
      <c r="AO13" s="2225"/>
      <c r="AP13" s="2225"/>
      <c r="AQ13" s="2225"/>
      <c r="AR13" s="2226"/>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31" t="s">
        <v>206</v>
      </c>
      <c r="B14" s="2232"/>
      <c r="C14" s="2232"/>
      <c r="D14" s="2232"/>
      <c r="E14" s="2232"/>
      <c r="F14" s="2232"/>
      <c r="G14" s="624"/>
      <c r="H14" s="2233" t="s">
        <v>262</v>
      </c>
      <c r="I14" s="2233"/>
      <c r="J14" s="2233"/>
      <c r="K14" s="2233"/>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c r="AH14" s="2233"/>
      <c r="AI14" s="2233"/>
      <c r="AJ14" s="624"/>
      <c r="AK14" s="2234" t="s">
        <v>3979</v>
      </c>
      <c r="AL14" s="2234"/>
      <c r="AM14" s="2234"/>
      <c r="AN14" s="2234"/>
      <c r="AO14" s="2234"/>
      <c r="AP14" s="2234"/>
      <c r="AQ14" s="2234"/>
      <c r="AR14" s="2235"/>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19" t="str">
        <f>CONCATENATE(+ZAKL_DATA!B19)</f>
        <v/>
      </c>
      <c r="B15" s="2221"/>
      <c r="C15" s="2221"/>
      <c r="D15" s="2221"/>
      <c r="E15" s="2221"/>
      <c r="F15" s="2222"/>
      <c r="G15" s="625"/>
      <c r="H15" s="2236" t="str">
        <f>+CONCATENATE(ZAKL_DATA!B18)</f>
        <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8"/>
      <c r="AJ15" s="625"/>
      <c r="AK15" s="2239" t="str">
        <f>+CONCATENATE(+ZAKL_DATA!B10)</f>
        <v/>
      </c>
      <c r="AL15" s="2240"/>
      <c r="AM15" s="2240"/>
      <c r="AN15" s="2240"/>
      <c r="AO15" s="2240"/>
      <c r="AP15" s="2240"/>
      <c r="AQ15" s="2240"/>
      <c r="AR15" s="2241"/>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499999999999993" customHeight="1">
      <c r="A16" s="2256" t="s">
        <v>3516</v>
      </c>
      <c r="B16" s="2257"/>
      <c r="C16" s="2257"/>
      <c r="D16" s="2257"/>
      <c r="E16" s="2257"/>
      <c r="F16" s="2257"/>
      <c r="G16" s="2257"/>
      <c r="H16" s="2257"/>
      <c r="I16" s="2257"/>
      <c r="J16" s="2257"/>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624"/>
      <c r="AG16" s="2233" t="s">
        <v>31</v>
      </c>
      <c r="AH16" s="2233"/>
      <c r="AI16" s="2233"/>
      <c r="AJ16" s="2233"/>
      <c r="AK16" s="2233"/>
      <c r="AL16" s="2233"/>
      <c r="AM16" s="2233"/>
      <c r="AN16" s="2233"/>
      <c r="AO16" s="2233"/>
      <c r="AP16" s="2233"/>
      <c r="AQ16" s="2233"/>
      <c r="AR16" s="2264"/>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627"/>
      <c r="AG17" s="2265" t="str">
        <f>++CONCATENATE(ZAKL_DATA!B25)</f>
        <v/>
      </c>
      <c r="AH17" s="2266"/>
      <c r="AI17" s="2266"/>
      <c r="AJ17" s="2266"/>
      <c r="AK17" s="2266"/>
      <c r="AL17" s="2266"/>
      <c r="AM17" s="2266"/>
      <c r="AN17" s="2266"/>
      <c r="AO17" s="2266"/>
      <c r="AP17" s="2266"/>
      <c r="AQ17" s="2266"/>
      <c r="AR17" s="2267"/>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499999999999993" customHeight="1">
      <c r="A18" s="2242" t="s">
        <v>207</v>
      </c>
      <c r="B18" s="2243"/>
      <c r="C18" s="2243"/>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4"/>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245" t="str">
        <f>+CONCATENATE(ZAKL_DATA!B27)</f>
        <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30"/>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101" ht="5.0999999999999996" customHeight="1">
      <c r="A20" s="2246"/>
      <c r="B20" s="2247"/>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8"/>
    </row>
    <row r="21" spans="1:101" ht="15" customHeight="1">
      <c r="A21" s="2191" t="s">
        <v>208</v>
      </c>
      <c r="B21" s="2192"/>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249"/>
      <c r="AD21" s="2249"/>
      <c r="AE21" s="2249"/>
      <c r="AF21" s="2249"/>
      <c r="AG21" s="2249"/>
      <c r="AH21" s="2249"/>
      <c r="AI21" s="2249"/>
      <c r="AJ21" s="2249"/>
      <c r="AK21" s="2249"/>
      <c r="AL21" s="2249"/>
      <c r="AM21" s="2249"/>
      <c r="AN21" s="2249"/>
      <c r="AO21" s="2249"/>
      <c r="AP21" s="2249"/>
      <c r="AQ21" s="2249"/>
      <c r="AR21" s="2250"/>
    </row>
    <row r="22" spans="1:101" ht="14.1" customHeight="1">
      <c r="A22" s="661"/>
      <c r="B22" s="2251" t="s">
        <v>3968</v>
      </c>
      <c r="C22" s="2167"/>
      <c r="D22" s="2167"/>
      <c r="E22" s="2167"/>
      <c r="F22" s="2167"/>
      <c r="G22" s="2167"/>
      <c r="H22" s="2167"/>
      <c r="I22" s="2167"/>
      <c r="J22" s="2167"/>
      <c r="K22" s="2167"/>
      <c r="L22" s="2167"/>
      <c r="M22" s="2167"/>
      <c r="N22" s="2167"/>
      <c r="O22" s="2167"/>
      <c r="P22" s="2167"/>
      <c r="Q22" s="2167"/>
      <c r="R22" s="2167"/>
      <c r="S22" s="2167"/>
      <c r="T22" s="2167"/>
      <c r="U22" s="2167"/>
      <c r="V22" s="2167"/>
      <c r="W22" s="2167"/>
      <c r="X22" s="2167"/>
      <c r="Y22" s="2167"/>
      <c r="Z22" s="2167"/>
      <c r="AA22" s="2252"/>
      <c r="AB22" s="2253"/>
      <c r="AC22" s="2254"/>
      <c r="AD22" s="2254"/>
      <c r="AE22" s="2254"/>
      <c r="AF22" s="2254"/>
      <c r="AG22" s="2254"/>
      <c r="AH22" s="2254"/>
      <c r="AI22" s="2254"/>
      <c r="AJ22" s="2254"/>
      <c r="AK22" s="2254"/>
      <c r="AL22" s="2254"/>
      <c r="AM22" s="2254"/>
      <c r="AN22" s="2254"/>
      <c r="AO22" s="2254"/>
      <c r="AP22" s="2254"/>
      <c r="AQ22" s="2254"/>
      <c r="AR22" s="2255"/>
    </row>
    <row r="23" spans="1:101" ht="14.1" customHeight="1">
      <c r="A23" s="658"/>
      <c r="B23" s="629">
        <v>1</v>
      </c>
      <c r="C23" s="629">
        <v>2</v>
      </c>
      <c r="D23" s="629">
        <v>3</v>
      </c>
      <c r="E23" s="629">
        <v>4</v>
      </c>
      <c r="F23" s="629">
        <v>5</v>
      </c>
      <c r="G23" s="629">
        <v>6</v>
      </c>
      <c r="H23" s="629">
        <v>7</v>
      </c>
      <c r="I23" s="629">
        <v>8</v>
      </c>
      <c r="J23" s="629">
        <v>9</v>
      </c>
      <c r="K23" s="629">
        <v>10</v>
      </c>
      <c r="L23" s="629">
        <v>11</v>
      </c>
      <c r="M23" s="629">
        <v>12</v>
      </c>
      <c r="N23" s="2173" t="s">
        <v>229</v>
      </c>
      <c r="O23" s="2174"/>
      <c r="P23" s="2261"/>
      <c r="Q23" s="2262"/>
      <c r="R23" s="2262"/>
      <c r="S23" s="2262"/>
      <c r="T23" s="2262"/>
      <c r="U23" s="2262"/>
      <c r="V23" s="2262"/>
      <c r="W23" s="2262"/>
      <c r="X23" s="2262"/>
      <c r="Y23" s="2262"/>
      <c r="Z23" s="2262"/>
      <c r="AA23" s="2263"/>
      <c r="AB23" s="677"/>
      <c r="AC23" s="678" t="s">
        <v>248</v>
      </c>
      <c r="AD23" s="2169" t="s">
        <v>3965</v>
      </c>
      <c r="AE23" s="2170"/>
      <c r="AF23" s="2170"/>
      <c r="AG23" s="2170"/>
      <c r="AH23" s="2170"/>
      <c r="AI23" s="2170"/>
      <c r="AJ23" s="2170"/>
      <c r="AK23" s="2170"/>
      <c r="AL23" s="2170"/>
      <c r="AM23" s="2170"/>
      <c r="AN23" s="2170"/>
      <c r="AO23" s="2170"/>
      <c r="AP23" s="2170"/>
      <c r="AQ23" s="2170"/>
      <c r="AR23" s="2171"/>
    </row>
    <row r="24" spans="1:101" ht="14.1" customHeight="1">
      <c r="A24" s="658"/>
      <c r="B24" s="663"/>
      <c r="C24" s="663"/>
      <c r="D24" s="663"/>
      <c r="E24" s="663"/>
      <c r="F24" s="663"/>
      <c r="G24" s="663"/>
      <c r="H24" s="663"/>
      <c r="I24" s="663"/>
      <c r="J24" s="663"/>
      <c r="K24" s="663"/>
      <c r="L24" s="663"/>
      <c r="M24" s="663"/>
      <c r="N24" s="664"/>
      <c r="O24" s="665"/>
      <c r="P24" s="2262"/>
      <c r="Q24" s="2262"/>
      <c r="R24" s="2262"/>
      <c r="S24" s="2262"/>
      <c r="T24" s="2262"/>
      <c r="U24" s="2262"/>
      <c r="V24" s="2262"/>
      <c r="W24" s="2262"/>
      <c r="X24" s="2262"/>
      <c r="Y24" s="2262"/>
      <c r="Z24" s="2262"/>
      <c r="AA24" s="2263"/>
      <c r="AB24" s="1610"/>
      <c r="AC24" s="2268"/>
      <c r="AD24" s="2268"/>
      <c r="AE24" s="2268"/>
      <c r="AF24" s="2268"/>
      <c r="AG24" s="2268"/>
      <c r="AH24" s="2268"/>
      <c r="AI24" s="2268"/>
      <c r="AJ24" s="2268"/>
      <c r="AK24" s="2268"/>
      <c r="AL24" s="2268"/>
      <c r="AM24" s="2268"/>
      <c r="AN24" s="2268"/>
      <c r="AO24" s="2268"/>
      <c r="AP24" s="2268"/>
      <c r="AQ24" s="2268"/>
      <c r="AR24" s="2269"/>
    </row>
    <row r="25" spans="1:101" ht="14.1" customHeight="1">
      <c r="A25" s="661"/>
      <c r="B25" s="2165" t="s">
        <v>3969</v>
      </c>
      <c r="C25" s="2166"/>
      <c r="D25" s="2166"/>
      <c r="E25" s="2166"/>
      <c r="F25" s="2166"/>
      <c r="G25" s="2166"/>
      <c r="H25" s="2166"/>
      <c r="I25" s="2166"/>
      <c r="J25" s="2166"/>
      <c r="K25" s="2166"/>
      <c r="L25" s="2166"/>
      <c r="M25" s="2166"/>
      <c r="N25" s="2166"/>
      <c r="O25" s="2167"/>
      <c r="P25" s="2166"/>
      <c r="Q25" s="2166"/>
      <c r="R25" s="2166"/>
      <c r="S25" s="2166"/>
      <c r="T25" s="2166"/>
      <c r="U25" s="2166"/>
      <c r="V25" s="2166"/>
      <c r="W25" s="2166"/>
      <c r="X25" s="2166"/>
      <c r="Y25" s="2166"/>
      <c r="Z25" s="2166"/>
      <c r="AA25" s="2168"/>
      <c r="AB25" s="677"/>
      <c r="AC25" s="678"/>
      <c r="AD25" s="2169" t="s">
        <v>3966</v>
      </c>
      <c r="AE25" s="2170"/>
      <c r="AF25" s="2170"/>
      <c r="AG25" s="2170"/>
      <c r="AH25" s="2170"/>
      <c r="AI25" s="2170"/>
      <c r="AJ25" s="2170"/>
      <c r="AK25" s="2170"/>
      <c r="AL25" s="2170"/>
      <c r="AM25" s="2170"/>
      <c r="AN25" s="2170"/>
      <c r="AO25" s="2170"/>
      <c r="AP25" s="2170"/>
      <c r="AQ25" s="2170"/>
      <c r="AR25" s="2171"/>
    </row>
    <row r="26" spans="1:101" ht="14.1" customHeight="1">
      <c r="A26" s="658"/>
      <c r="B26" s="629">
        <v>1</v>
      </c>
      <c r="C26" s="629">
        <v>2</v>
      </c>
      <c r="D26" s="629">
        <v>3</v>
      </c>
      <c r="E26" s="629">
        <v>4</v>
      </c>
      <c r="F26" s="629">
        <v>5</v>
      </c>
      <c r="G26" s="629">
        <v>6</v>
      </c>
      <c r="H26" s="629">
        <v>7</v>
      </c>
      <c r="I26" s="629">
        <v>8</v>
      </c>
      <c r="J26" s="629">
        <v>9</v>
      </c>
      <c r="K26" s="629">
        <v>10</v>
      </c>
      <c r="L26" s="629">
        <v>11</v>
      </c>
      <c r="M26" s="629">
        <v>12</v>
      </c>
      <c r="N26" s="2173" t="s">
        <v>229</v>
      </c>
      <c r="O26" s="2174"/>
      <c r="P26" s="2175"/>
      <c r="Q26" s="2175"/>
      <c r="R26" s="2175"/>
      <c r="S26" s="2175"/>
      <c r="T26" s="2364" t="s">
        <v>209</v>
      </c>
      <c r="U26" s="2268"/>
      <c r="V26" s="2268"/>
      <c r="W26" s="2268"/>
      <c r="X26" s="2364" t="s">
        <v>210</v>
      </c>
      <c r="Y26" s="2268"/>
      <c r="Z26" s="2268"/>
      <c r="AA26" s="2365"/>
      <c r="AB26" s="1610"/>
      <c r="AC26" s="2268"/>
      <c r="AD26" s="2268"/>
      <c r="AE26" s="2268"/>
      <c r="AF26" s="2268"/>
      <c r="AG26" s="2268"/>
      <c r="AH26" s="2268"/>
      <c r="AI26" s="2268"/>
      <c r="AJ26" s="2268"/>
      <c r="AK26" s="2268"/>
      <c r="AL26" s="2268"/>
      <c r="AM26" s="2268"/>
      <c r="AN26" s="2268"/>
      <c r="AO26" s="2268"/>
      <c r="AP26" s="2268"/>
      <c r="AQ26" s="2268"/>
      <c r="AR26" s="2269"/>
    </row>
    <row r="27" spans="1:101" ht="14.1" customHeight="1">
      <c r="A27" s="658"/>
      <c r="B27" s="663"/>
      <c r="C27" s="663"/>
      <c r="D27" s="663"/>
      <c r="E27" s="663"/>
      <c r="F27" s="663"/>
      <c r="G27" s="663"/>
      <c r="H27" s="663"/>
      <c r="I27" s="663"/>
      <c r="J27" s="663"/>
      <c r="K27" s="663"/>
      <c r="L27" s="663"/>
      <c r="M27" s="663"/>
      <c r="N27" s="664"/>
      <c r="O27" s="665"/>
      <c r="P27" s="2366" t="s">
        <v>3517</v>
      </c>
      <c r="Q27" s="2367"/>
      <c r="R27" s="2367"/>
      <c r="S27" s="2367"/>
      <c r="T27" s="665"/>
      <c r="U27" s="2368"/>
      <c r="V27" s="2368"/>
      <c r="W27" s="2368"/>
      <c r="X27" s="665"/>
      <c r="Y27" s="2369"/>
      <c r="Z27" s="2262"/>
      <c r="AA27" s="2263"/>
      <c r="AB27" s="677"/>
      <c r="AC27" s="678"/>
      <c r="AD27" s="2169" t="s">
        <v>3967</v>
      </c>
      <c r="AE27" s="2170"/>
      <c r="AF27" s="2170"/>
      <c r="AG27" s="2170"/>
      <c r="AH27" s="2170"/>
      <c r="AI27" s="2170"/>
      <c r="AJ27" s="2170"/>
      <c r="AK27" s="2170"/>
      <c r="AL27" s="2170"/>
      <c r="AM27" s="2170"/>
      <c r="AN27" s="2170"/>
      <c r="AO27" s="2170"/>
      <c r="AP27" s="2170"/>
      <c r="AQ27" s="2170"/>
      <c r="AR27" s="2171"/>
    </row>
    <row r="28" spans="1:101" ht="14.1" customHeight="1">
      <c r="A28" s="661"/>
      <c r="B28" s="2165" t="s">
        <v>3970</v>
      </c>
      <c r="C28" s="2166"/>
      <c r="D28" s="2166"/>
      <c r="E28" s="2166"/>
      <c r="F28" s="2166"/>
      <c r="G28" s="2166"/>
      <c r="H28" s="2166"/>
      <c r="I28" s="2166"/>
      <c r="J28" s="2166"/>
      <c r="K28" s="2166"/>
      <c r="L28" s="2166"/>
      <c r="M28" s="2166"/>
      <c r="N28" s="2166"/>
      <c r="O28" s="2166"/>
      <c r="P28" s="2166"/>
      <c r="Q28" s="2166"/>
      <c r="R28" s="2166"/>
      <c r="S28" s="2166"/>
      <c r="T28" s="2166"/>
      <c r="U28" s="2166"/>
      <c r="V28" s="2166"/>
      <c r="W28" s="2166"/>
      <c r="X28" s="2166"/>
      <c r="Y28" s="2166"/>
      <c r="Z28" s="2166"/>
      <c r="AA28" s="2168"/>
      <c r="AB28" s="1610"/>
      <c r="AC28" s="2268"/>
      <c r="AD28" s="2268"/>
      <c r="AE28" s="2268"/>
      <c r="AF28" s="2268"/>
      <c r="AG28" s="2268"/>
      <c r="AH28" s="2268"/>
      <c r="AI28" s="2268"/>
      <c r="AJ28" s="2268"/>
      <c r="AK28" s="2268"/>
      <c r="AL28" s="2268"/>
      <c r="AM28" s="2268"/>
      <c r="AN28" s="2268"/>
      <c r="AO28" s="2268"/>
      <c r="AP28" s="2268"/>
      <c r="AQ28" s="2268"/>
      <c r="AR28" s="2269"/>
    </row>
    <row r="29" spans="1:101" ht="14.1" customHeight="1">
      <c r="A29" s="658"/>
      <c r="B29" s="629">
        <v>1</v>
      </c>
      <c r="C29" s="629">
        <v>2</v>
      </c>
      <c r="D29" s="629">
        <v>3</v>
      </c>
      <c r="E29" s="629">
        <v>4</v>
      </c>
      <c r="F29" s="629">
        <v>5</v>
      </c>
      <c r="G29" s="629">
        <v>6</v>
      </c>
      <c r="H29" s="629">
        <v>7</v>
      </c>
      <c r="I29" s="629">
        <v>8</v>
      </c>
      <c r="J29" s="629">
        <v>9</v>
      </c>
      <c r="K29" s="629">
        <v>10</v>
      </c>
      <c r="L29" s="629">
        <v>11</v>
      </c>
      <c r="M29" s="629">
        <v>12</v>
      </c>
      <c r="N29" s="2173" t="s">
        <v>229</v>
      </c>
      <c r="O29" s="2174"/>
      <c r="P29" s="2175"/>
      <c r="Q29" s="2175"/>
      <c r="R29" s="2175"/>
      <c r="S29" s="2175"/>
      <c r="T29" s="631" t="s">
        <v>224</v>
      </c>
      <c r="U29" s="631" t="s">
        <v>225</v>
      </c>
      <c r="V29" s="631" t="s">
        <v>211</v>
      </c>
      <c r="W29" s="631" t="s">
        <v>212</v>
      </c>
      <c r="X29" s="631" t="s">
        <v>213</v>
      </c>
      <c r="Y29" s="631" t="s">
        <v>214</v>
      </c>
      <c r="Z29" s="657"/>
      <c r="AA29" s="666"/>
      <c r="AB29" s="677"/>
      <c r="AC29" s="678"/>
      <c r="AD29" s="2169" t="s">
        <v>3857</v>
      </c>
      <c r="AE29" s="2170"/>
      <c r="AF29" s="2170"/>
      <c r="AG29" s="2170"/>
      <c r="AH29" s="2170"/>
      <c r="AI29" s="2170"/>
      <c r="AJ29" s="2170"/>
      <c r="AK29" s="2170"/>
      <c r="AL29" s="2170"/>
      <c r="AM29" s="2170"/>
      <c r="AN29" s="2170"/>
      <c r="AO29" s="2170"/>
      <c r="AP29" s="2170"/>
      <c r="AQ29" s="2170"/>
      <c r="AR29" s="2171"/>
    </row>
    <row r="30" spans="1:101" ht="14.1" customHeight="1">
      <c r="A30" s="658"/>
      <c r="B30" s="663"/>
      <c r="C30" s="663"/>
      <c r="D30" s="663"/>
      <c r="E30" s="663"/>
      <c r="F30" s="663"/>
      <c r="G30" s="663"/>
      <c r="H30" s="663"/>
      <c r="I30" s="663"/>
      <c r="J30" s="663"/>
      <c r="K30" s="663"/>
      <c r="L30" s="663"/>
      <c r="M30" s="663"/>
      <c r="N30" s="664"/>
      <c r="O30" s="665"/>
      <c r="P30" s="2366" t="s">
        <v>3517</v>
      </c>
      <c r="Q30" s="2367"/>
      <c r="R30" s="2367"/>
      <c r="S30" s="2367"/>
      <c r="T30" s="663"/>
      <c r="U30" s="663"/>
      <c r="V30" s="663"/>
      <c r="W30" s="663"/>
      <c r="X30" s="663"/>
      <c r="Y30" s="663"/>
      <c r="Z30" s="372"/>
      <c r="AA30" s="662"/>
      <c r="AB30" s="1610"/>
      <c r="AC30" s="2268"/>
      <c r="AD30" s="2268"/>
      <c r="AE30" s="2268"/>
      <c r="AF30" s="2268"/>
      <c r="AG30" s="2268"/>
      <c r="AH30" s="2268"/>
      <c r="AI30" s="2268"/>
      <c r="AJ30" s="2268"/>
      <c r="AK30" s="2268"/>
      <c r="AL30" s="2268"/>
      <c r="AM30" s="2268"/>
      <c r="AN30" s="2268"/>
      <c r="AO30" s="2268"/>
      <c r="AP30" s="2268"/>
      <c r="AQ30" s="2268"/>
      <c r="AR30" s="2269"/>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101" ht="14.1" customHeight="1">
      <c r="A31" s="667"/>
      <c r="B31" s="2172" t="s">
        <v>3774</v>
      </c>
      <c r="C31" s="817"/>
      <c r="D31" s="817"/>
      <c r="E31" s="817"/>
      <c r="F31" s="817"/>
      <c r="G31" s="817"/>
      <c r="H31" s="2144" t="s">
        <v>3925</v>
      </c>
      <c r="I31" s="2144"/>
      <c r="J31" s="2144"/>
      <c r="K31" s="2144"/>
      <c r="L31" s="2144"/>
      <c r="M31" s="2144"/>
      <c r="N31" s="2144"/>
      <c r="O31" s="2144"/>
      <c r="P31" s="2144"/>
      <c r="Q31" s="2144"/>
      <c r="R31" s="2144"/>
      <c r="S31" s="2144"/>
      <c r="T31" s="2144"/>
      <c r="U31" s="2144"/>
      <c r="V31" s="2144"/>
      <c r="W31" s="2144"/>
      <c r="X31" s="2144"/>
      <c r="Y31" s="2144"/>
      <c r="Z31" s="2144"/>
      <c r="AA31" s="656"/>
      <c r="AB31" s="677"/>
      <c r="AC31" s="678"/>
      <c r="AD31" s="2169" t="s">
        <v>3931</v>
      </c>
      <c r="AE31" s="2170"/>
      <c r="AF31" s="2170"/>
      <c r="AG31" s="2170"/>
      <c r="AH31" s="2170"/>
      <c r="AI31" s="2170"/>
      <c r="AJ31" s="2170"/>
      <c r="AK31" s="2170"/>
      <c r="AL31" s="2170"/>
      <c r="AM31" s="2170"/>
      <c r="AN31" s="2170"/>
      <c r="AO31" s="2170"/>
      <c r="AP31" s="2170"/>
      <c r="AQ31" s="2170"/>
      <c r="AR31" s="2171"/>
    </row>
    <row r="32" spans="1:101" ht="18" customHeight="1">
      <c r="A32" s="667"/>
      <c r="B32" s="817"/>
      <c r="C32" s="817"/>
      <c r="D32" s="817"/>
      <c r="E32" s="817"/>
      <c r="F32" s="817"/>
      <c r="G32" s="817"/>
      <c r="H32" s="2370"/>
      <c r="I32" s="2371"/>
      <c r="J32" s="2371"/>
      <c r="K32" s="2371"/>
      <c r="L32" s="2371"/>
      <c r="M32" s="2371"/>
      <c r="N32" s="2371"/>
      <c r="O32" s="2371"/>
      <c r="P32" s="2372"/>
      <c r="Q32" s="618"/>
      <c r="R32" s="2370"/>
      <c r="S32" s="2371"/>
      <c r="T32" s="2371"/>
      <c r="U32" s="2371"/>
      <c r="V32" s="2371"/>
      <c r="W32" s="2371"/>
      <c r="X32" s="2371"/>
      <c r="Y32" s="2371"/>
      <c r="Z32" s="2372"/>
      <c r="AA32" s="369"/>
      <c r="AB32" s="2374"/>
      <c r="AC32" s="2166"/>
      <c r="AD32" s="2166"/>
      <c r="AE32" s="2166"/>
      <c r="AF32" s="2166"/>
      <c r="AG32" s="2166"/>
      <c r="AH32" s="2166"/>
      <c r="AI32" s="2166"/>
      <c r="AJ32" s="723"/>
      <c r="AK32" s="723"/>
      <c r="AL32" s="723"/>
      <c r="AM32" s="723"/>
      <c r="AN32" s="723"/>
      <c r="AO32" s="723"/>
      <c r="AP32" s="723"/>
      <c r="AQ32" s="723"/>
      <c r="AR32" s="1104"/>
    </row>
    <row r="33" spans="1:55" ht="6" customHeight="1">
      <c r="A33" s="2373"/>
      <c r="B33" s="2179"/>
      <c r="C33" s="2179"/>
      <c r="D33" s="2179"/>
      <c r="E33" s="2179"/>
      <c r="F33" s="2179"/>
      <c r="G33" s="2179"/>
      <c r="H33" s="2179"/>
      <c r="I33" s="2179"/>
      <c r="J33" s="2179"/>
      <c r="K33" s="2179"/>
      <c r="L33" s="2179"/>
      <c r="M33" s="2179"/>
      <c r="N33" s="2179"/>
      <c r="O33" s="2179"/>
      <c r="P33" s="2179"/>
      <c r="Q33" s="2179"/>
      <c r="R33" s="2179"/>
      <c r="S33" s="2179"/>
      <c r="T33" s="2179"/>
      <c r="U33" s="2179"/>
      <c r="V33" s="2179"/>
      <c r="W33" s="2179"/>
      <c r="X33" s="2179"/>
      <c r="Y33" s="2179"/>
      <c r="Z33" s="2179"/>
      <c r="AA33" s="2179"/>
      <c r="AB33" s="2375"/>
      <c r="AC33" s="2179"/>
      <c r="AD33" s="2179"/>
      <c r="AE33" s="2179"/>
      <c r="AF33" s="2179"/>
      <c r="AG33" s="2179"/>
      <c r="AH33" s="2179"/>
      <c r="AI33" s="2179"/>
      <c r="AJ33" s="2179"/>
      <c r="AK33" s="2179"/>
      <c r="AL33" s="2179"/>
      <c r="AM33" s="2179"/>
      <c r="AN33" s="2179"/>
      <c r="AO33" s="2179"/>
      <c r="AP33" s="2179"/>
      <c r="AQ33" s="2179"/>
      <c r="AR33" s="2376"/>
    </row>
    <row r="34" spans="1:55" ht="18" customHeight="1">
      <c r="A34" s="2276" t="s">
        <v>333</v>
      </c>
      <c r="B34" s="2277"/>
      <c r="C34" s="2277"/>
      <c r="D34" s="2277"/>
      <c r="E34" s="2277"/>
      <c r="F34" s="2277"/>
      <c r="G34" s="2277"/>
      <c r="H34" s="2277"/>
      <c r="I34" s="2277"/>
      <c r="J34" s="2277"/>
      <c r="K34" s="2277"/>
      <c r="L34" s="2277"/>
      <c r="M34" s="2277"/>
      <c r="N34" s="2277"/>
      <c r="O34" s="2277"/>
      <c r="P34" s="2277"/>
      <c r="Q34" s="2277"/>
      <c r="R34" s="2277"/>
      <c r="S34" s="2277"/>
      <c r="T34" s="2277"/>
      <c r="U34" s="2277"/>
      <c r="V34" s="2277"/>
      <c r="W34" s="2278" t="s">
        <v>3518</v>
      </c>
      <c r="X34" s="2278"/>
      <c r="Y34" s="2278"/>
      <c r="Z34" s="2278"/>
      <c r="AA34" s="2278"/>
      <c r="AB34" s="2278"/>
      <c r="AC34" s="2278"/>
      <c r="AD34" s="2278"/>
      <c r="AE34" s="2278"/>
      <c r="AF34" s="2278"/>
      <c r="AG34" s="2278"/>
      <c r="AH34" s="2278"/>
      <c r="AI34" s="2278"/>
      <c r="AJ34" s="2278"/>
      <c r="AK34" s="2278"/>
      <c r="AL34" s="2278"/>
      <c r="AM34" s="2277"/>
      <c r="AN34" s="2277"/>
      <c r="AO34" s="2277"/>
      <c r="AP34" s="2277"/>
      <c r="AQ34" s="2277"/>
      <c r="AR34" s="2279"/>
    </row>
    <row r="35" spans="1:55" ht="18" customHeight="1">
      <c r="A35" s="630"/>
      <c r="B35" s="2282"/>
      <c r="C35" s="2282"/>
      <c r="D35" s="2282"/>
      <c r="E35" s="2282"/>
      <c r="F35" s="2282"/>
      <c r="G35" s="2282"/>
      <c r="H35" s="2282"/>
      <c r="I35" s="2283" t="s">
        <v>3858</v>
      </c>
      <c r="J35" s="2283"/>
      <c r="K35" s="2283"/>
      <c r="L35" s="2283"/>
      <c r="M35" s="2283"/>
      <c r="N35" s="2283"/>
      <c r="O35" s="2283"/>
      <c r="P35" s="2283"/>
      <c r="Q35" s="2283"/>
      <c r="R35" s="2283"/>
      <c r="S35" s="2283"/>
      <c r="T35" s="2175"/>
      <c r="U35" s="2268"/>
      <c r="V35" s="2268"/>
      <c r="W35" s="2280" t="s">
        <v>3971</v>
      </c>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1"/>
    </row>
    <row r="36" spans="1:55" ht="18" customHeight="1">
      <c r="A36" s="632"/>
      <c r="B36" s="2271" t="s">
        <v>3859</v>
      </c>
      <c r="C36" s="2284"/>
      <c r="D36" s="2284"/>
      <c r="E36" s="2284"/>
      <c r="F36" s="2284"/>
      <c r="G36" s="2284"/>
      <c r="H36" s="2284"/>
      <c r="I36" s="2285">
        <f>+IF(AND('1Př1'!F11=0,'1Př1'!F12=0),+'1Př1'!F14+'1Př1'!F15-'1Př1'!F17+'1Př1'!F19+'1Př1'!F22-('1Př1'!F12+'1Př1'!F16-'1Př1'!F18+'1Př1'!F20),+'1Př1'!F11+'1Př1'!F15-'1Př1'!F17+'1Př1'!F19+'1Př1'!F22-('1Př1'!F12+'1Př1'!F16-'1Př1'!F18+'1Př1'!F20))</f>
        <v>0</v>
      </c>
      <c r="J36" s="2286"/>
      <c r="K36" s="2286"/>
      <c r="L36" s="2286"/>
      <c r="M36" s="2286"/>
      <c r="N36" s="2286"/>
      <c r="O36" s="2286"/>
      <c r="P36" s="2286"/>
      <c r="Q36" s="2286"/>
      <c r="R36" s="2286"/>
      <c r="S36" s="2287"/>
      <c r="T36" s="2270" t="s">
        <v>195</v>
      </c>
      <c r="U36" s="2166"/>
      <c r="V36" s="2166"/>
      <c r="W36" s="620"/>
      <c r="X36" s="2271" t="s">
        <v>339</v>
      </c>
      <c r="Y36" s="2166"/>
      <c r="Z36" s="2166"/>
      <c r="AA36" s="2166"/>
      <c r="AB36" s="2166"/>
      <c r="AC36" s="2166"/>
      <c r="AD36" s="2166"/>
      <c r="AE36" s="2272">
        <v>0</v>
      </c>
      <c r="AF36" s="2273"/>
      <c r="AG36" s="2273"/>
      <c r="AH36" s="2273"/>
      <c r="AI36" s="2273"/>
      <c r="AJ36" s="2273"/>
      <c r="AK36" s="2273"/>
      <c r="AL36" s="2273"/>
      <c r="AM36" s="2273"/>
      <c r="AN36" s="2274"/>
      <c r="AO36" s="2270" t="s">
        <v>195</v>
      </c>
      <c r="AP36" s="2166"/>
      <c r="AQ36" s="2166"/>
      <c r="AR36" s="2275"/>
    </row>
    <row r="37" spans="1:55" ht="18" customHeight="1">
      <c r="A37" s="632"/>
      <c r="B37" s="2288" t="s">
        <v>3972</v>
      </c>
      <c r="C37" s="2289"/>
      <c r="D37" s="2289"/>
      <c r="E37" s="2289"/>
      <c r="F37" s="2289"/>
      <c r="G37" s="2289"/>
      <c r="H37" s="2289"/>
      <c r="I37" s="2289"/>
      <c r="J37" s="2289"/>
      <c r="K37" s="2289"/>
      <c r="L37" s="2289"/>
      <c r="M37" s="2289"/>
      <c r="N37" s="2289"/>
      <c r="O37" s="2289"/>
      <c r="P37" s="2289"/>
      <c r="Q37" s="2289"/>
      <c r="R37" s="2289"/>
      <c r="S37" s="2289"/>
      <c r="T37" s="2289"/>
      <c r="U37" s="2289"/>
      <c r="V37" s="2289"/>
      <c r="W37" s="2290" t="s">
        <v>3860</v>
      </c>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91"/>
    </row>
    <row r="38" spans="1:55" ht="18" customHeight="1">
      <c r="A38" s="632"/>
      <c r="B38" s="2271" t="s">
        <v>334</v>
      </c>
      <c r="C38" s="2284"/>
      <c r="D38" s="2284"/>
      <c r="E38" s="2284"/>
      <c r="F38" s="2284"/>
      <c r="G38" s="2284"/>
      <c r="H38" s="2284"/>
      <c r="I38" s="2284"/>
      <c r="J38" s="2284"/>
      <c r="K38" s="2284"/>
      <c r="L38" s="2284"/>
      <c r="M38" s="2284"/>
      <c r="N38" s="2292">
        <f>+'1Př2'!G3</f>
        <v>12</v>
      </c>
      <c r="O38" s="2293"/>
      <c r="P38" s="2294"/>
      <c r="Q38" s="1608"/>
      <c r="R38" s="1608"/>
      <c r="S38" s="1608"/>
      <c r="T38" s="1608"/>
      <c r="U38" s="1608"/>
      <c r="V38" s="1608"/>
      <c r="W38" s="620"/>
      <c r="X38" s="2271" t="s">
        <v>180</v>
      </c>
      <c r="Y38" s="2284"/>
      <c r="Z38" s="2284"/>
      <c r="AA38" s="2284"/>
      <c r="AB38" s="2284"/>
      <c r="AC38" s="2284"/>
      <c r="AD38" s="2284"/>
      <c r="AE38" s="2296">
        <f>+AE36-I49</f>
        <v>-35614</v>
      </c>
      <c r="AF38" s="2297"/>
      <c r="AG38" s="2297"/>
      <c r="AH38" s="2297"/>
      <c r="AI38" s="2297"/>
      <c r="AJ38" s="2297"/>
      <c r="AK38" s="2297"/>
      <c r="AL38" s="2297"/>
      <c r="AM38" s="2297"/>
      <c r="AN38" s="2298"/>
      <c r="AO38" s="2270" t="s">
        <v>195</v>
      </c>
      <c r="AP38" s="2166"/>
      <c r="AQ38" s="2166"/>
      <c r="AR38" s="2275"/>
    </row>
    <row r="39" spans="1:55" ht="18" customHeight="1">
      <c r="A39" s="632"/>
      <c r="B39" s="2288" t="s">
        <v>3880</v>
      </c>
      <c r="C39" s="2289"/>
      <c r="D39" s="2289"/>
      <c r="E39" s="2289"/>
      <c r="F39" s="2289"/>
      <c r="G39" s="2289"/>
      <c r="H39" s="2289"/>
      <c r="I39" s="2289"/>
      <c r="J39" s="2289"/>
      <c r="K39" s="2289"/>
      <c r="L39" s="2289"/>
      <c r="M39" s="2289"/>
      <c r="N39" s="2289"/>
      <c r="O39" s="2289"/>
      <c r="P39" s="2289"/>
      <c r="Q39" s="2289"/>
      <c r="R39" s="2289"/>
      <c r="S39" s="2289"/>
      <c r="T39" s="2289"/>
      <c r="U39" s="2289"/>
      <c r="V39" s="2289"/>
      <c r="W39" s="2295"/>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275"/>
    </row>
    <row r="40" spans="1:55" ht="18" customHeight="1">
      <c r="A40" s="633" t="s">
        <v>3775</v>
      </c>
      <c r="B40" s="2271" t="s">
        <v>3861</v>
      </c>
      <c r="C40" s="2284"/>
      <c r="D40" s="2284"/>
      <c r="E40" s="2284"/>
      <c r="F40" s="2284"/>
      <c r="G40" s="2284"/>
      <c r="H40" s="2284"/>
      <c r="I40" s="2284"/>
      <c r="J40" s="2284"/>
      <c r="K40" s="2284"/>
      <c r="L40" s="2284"/>
      <c r="M40" s="2284"/>
      <c r="N40" s="2292">
        <f>+N38</f>
        <v>12</v>
      </c>
      <c r="O40" s="2293"/>
      <c r="P40" s="2294"/>
      <c r="Q40" s="1608"/>
      <c r="R40" s="1608"/>
      <c r="S40" s="1608"/>
      <c r="T40" s="1608"/>
      <c r="U40" s="1608"/>
      <c r="V40" s="1608"/>
      <c r="W40" s="620"/>
      <c r="X40" s="2270" t="s">
        <v>340</v>
      </c>
      <c r="Y40" s="2270"/>
      <c r="Z40" s="2270"/>
      <c r="AA40" s="2270"/>
      <c r="AB40" s="2270"/>
      <c r="AC40" s="2270"/>
      <c r="AD40" s="2270"/>
      <c r="AE40" s="2270"/>
      <c r="AF40" s="2270"/>
      <c r="AG40" s="2270"/>
      <c r="AH40" s="2270"/>
      <c r="AI40" s="2270"/>
      <c r="AJ40" s="2270"/>
      <c r="AK40" s="2270"/>
      <c r="AL40" s="2270"/>
      <c r="AM40" s="2270"/>
      <c r="AN40" s="2270"/>
      <c r="AO40" s="2270"/>
      <c r="AP40" s="2270"/>
      <c r="AQ40" s="2270"/>
      <c r="AR40" s="2299"/>
    </row>
    <row r="41" spans="1:55" ht="18" customHeight="1">
      <c r="A41" s="632"/>
      <c r="B41" s="2280" t="s">
        <v>335</v>
      </c>
      <c r="C41" s="2300"/>
      <c r="D41" s="2300"/>
      <c r="E41" s="2300"/>
      <c r="F41" s="2300"/>
      <c r="G41" s="2300"/>
      <c r="H41" s="2300"/>
      <c r="I41" s="2300"/>
      <c r="J41" s="2300"/>
      <c r="K41" s="2300"/>
      <c r="L41" s="2300"/>
      <c r="M41" s="2300"/>
      <c r="N41" s="2300"/>
      <c r="O41" s="2300"/>
      <c r="P41" s="2300"/>
      <c r="Q41" s="2300"/>
      <c r="R41" s="2300"/>
      <c r="S41" s="2300"/>
      <c r="T41" s="2300"/>
      <c r="U41" s="2300"/>
      <c r="V41" s="2300"/>
      <c r="W41" s="621"/>
      <c r="X41" s="619" t="str">
        <f>+IF(AE38&lt;0,"X"," ")</f>
        <v>X</v>
      </c>
      <c r="Y41" s="2301" t="s">
        <v>3981</v>
      </c>
      <c r="Z41" s="2301"/>
      <c r="AA41" s="2301"/>
      <c r="AB41" s="2301"/>
      <c r="AC41" s="2301"/>
      <c r="AD41" s="2301"/>
      <c r="AE41" s="2301"/>
      <c r="AF41" s="2301"/>
      <c r="AG41" s="2301"/>
      <c r="AH41" s="2301"/>
      <c r="AI41" s="2301"/>
      <c r="AJ41" s="2301"/>
      <c r="AK41" s="2301"/>
      <c r="AL41" s="2301"/>
      <c r="AM41" s="2301"/>
      <c r="AN41" s="2301"/>
      <c r="AO41" s="2301"/>
      <c r="AP41" s="2301"/>
      <c r="AQ41" s="2301"/>
      <c r="AR41" s="2302"/>
      <c r="AT41" s="21"/>
      <c r="AU41" s="21"/>
      <c r="AV41" s="21"/>
      <c r="AW41" s="21"/>
      <c r="AX41" s="21"/>
      <c r="AY41" s="21"/>
      <c r="AZ41" s="21"/>
      <c r="BA41" s="21"/>
      <c r="BB41" s="21"/>
      <c r="BC41" s="21"/>
    </row>
    <row r="42" spans="1:55" ht="18" customHeight="1">
      <c r="A42" s="632"/>
      <c r="B42" s="2271" t="s">
        <v>336</v>
      </c>
      <c r="C42" s="2284"/>
      <c r="D42" s="2284"/>
      <c r="E42" s="2284"/>
      <c r="F42" s="2284"/>
      <c r="G42" s="2284"/>
      <c r="H42" s="2284"/>
      <c r="I42" s="2284"/>
      <c r="J42" s="2284"/>
      <c r="K42" s="2284"/>
      <c r="L42" s="2284"/>
      <c r="M42" s="2284"/>
      <c r="N42" s="2303">
        <f>12-BL30</f>
        <v>12</v>
      </c>
      <c r="O42" s="2304"/>
      <c r="P42" s="2294"/>
      <c r="Q42" s="1608"/>
      <c r="R42" s="1608"/>
      <c r="S42" s="1608"/>
      <c r="T42" s="1608"/>
      <c r="U42" s="1608"/>
      <c r="V42" s="1608"/>
      <c r="W42" s="621"/>
      <c r="X42" s="619" t="str">
        <f>+IF(AE38&gt;0,"X"," ")</f>
        <v xml:space="preserve"> </v>
      </c>
      <c r="Y42" s="2301" t="s">
        <v>3606</v>
      </c>
      <c r="Z42" s="2166"/>
      <c r="AA42" s="2166"/>
      <c r="AB42" s="2166"/>
      <c r="AC42" s="2166"/>
      <c r="AD42" s="2166"/>
      <c r="AE42" s="2166"/>
      <c r="AF42" s="2166"/>
      <c r="AG42" s="2166"/>
      <c r="AH42" s="2272">
        <f>+MAX(0,AE38)</f>
        <v>0</v>
      </c>
      <c r="AI42" s="2305"/>
      <c r="AJ42" s="2305"/>
      <c r="AK42" s="2305"/>
      <c r="AL42" s="2305"/>
      <c r="AM42" s="2305"/>
      <c r="AN42" s="2305"/>
      <c r="AO42" s="2306"/>
      <c r="AP42" s="2270" t="s">
        <v>195</v>
      </c>
      <c r="AQ42" s="2166"/>
      <c r="AR42" s="2275"/>
      <c r="AT42" s="21"/>
      <c r="AU42" s="21"/>
      <c r="AV42" s="21"/>
      <c r="AW42" s="21"/>
      <c r="AX42" s="21"/>
      <c r="AY42" s="21"/>
      <c r="AZ42" s="21"/>
      <c r="BA42" s="21"/>
      <c r="BB42" s="21"/>
      <c r="BC42" s="21"/>
    </row>
    <row r="43" spans="1:55" ht="18" customHeight="1">
      <c r="A43" s="632"/>
      <c r="B43" s="2270"/>
      <c r="C43" s="2270"/>
      <c r="D43" s="2270"/>
      <c r="E43" s="2270"/>
      <c r="F43" s="2270"/>
      <c r="G43" s="2270"/>
      <c r="H43" s="2270"/>
      <c r="I43" s="2307" t="s">
        <v>3976</v>
      </c>
      <c r="J43" s="2307"/>
      <c r="K43" s="2307"/>
      <c r="L43" s="2307"/>
      <c r="M43" s="2307"/>
      <c r="N43" s="2307"/>
      <c r="O43" s="2307"/>
      <c r="P43" s="2307"/>
      <c r="Q43" s="2307"/>
      <c r="R43" s="2307"/>
      <c r="S43" s="2307"/>
      <c r="T43" s="2308"/>
      <c r="U43" s="2166"/>
      <c r="V43" s="2166"/>
      <c r="W43" s="2295"/>
      <c r="X43" s="2166"/>
      <c r="Y43" s="2312" t="s">
        <v>3862</v>
      </c>
      <c r="Z43" s="2166"/>
      <c r="AA43" s="2166"/>
      <c r="AB43" s="2166"/>
      <c r="AC43" s="2166"/>
      <c r="AD43" s="619" t="str">
        <f>+X42</f>
        <v xml:space="preserve"> </v>
      </c>
      <c r="AE43" s="2312" t="s">
        <v>3863</v>
      </c>
      <c r="AF43" s="2166"/>
      <c r="AG43" s="2166"/>
      <c r="AH43" s="2166"/>
      <c r="AI43" s="2166"/>
      <c r="AJ43" s="2166"/>
      <c r="AK43" s="2166"/>
      <c r="AL43" s="2166"/>
      <c r="AM43" s="2166"/>
      <c r="AN43" s="2166"/>
      <c r="AO43" s="2166"/>
      <c r="AP43" s="2166"/>
      <c r="AQ43" s="2166"/>
      <c r="AR43" s="2275"/>
      <c r="AT43" s="21"/>
      <c r="AU43" s="21"/>
      <c r="AV43" s="21"/>
      <c r="AW43" s="21"/>
      <c r="AX43" s="21"/>
      <c r="AY43" s="21"/>
      <c r="AZ43" s="21"/>
      <c r="BA43" s="21"/>
      <c r="BB43" s="21"/>
      <c r="BC43" s="21"/>
    </row>
    <row r="44" spans="1:55" ht="18" customHeight="1">
      <c r="A44" s="632"/>
      <c r="B44" s="2271" t="s">
        <v>337</v>
      </c>
      <c r="C44" s="2166"/>
      <c r="D44" s="2166"/>
      <c r="E44" s="2166"/>
      <c r="F44" s="2166"/>
      <c r="G44" s="2166"/>
      <c r="H44" s="2166"/>
      <c r="I44" s="2309">
        <f>+N42*21983.5</f>
        <v>263802</v>
      </c>
      <c r="J44" s="2310"/>
      <c r="K44" s="2310"/>
      <c r="L44" s="2310"/>
      <c r="M44" s="2310"/>
      <c r="N44" s="2310"/>
      <c r="O44" s="2310"/>
      <c r="P44" s="2310"/>
      <c r="Q44" s="2310"/>
      <c r="R44" s="2310"/>
      <c r="S44" s="2311"/>
      <c r="T44" s="2270" t="s">
        <v>195</v>
      </c>
      <c r="U44" s="2166"/>
      <c r="V44" s="2166"/>
      <c r="W44" s="2295"/>
      <c r="X44" s="2166"/>
      <c r="Y44" s="2166"/>
      <c r="Z44" s="2166"/>
      <c r="AA44" s="2166"/>
      <c r="AB44" s="2166"/>
      <c r="AC44" s="2166"/>
      <c r="AD44" s="619"/>
      <c r="AE44" s="2312" t="s">
        <v>3864</v>
      </c>
      <c r="AF44" s="2166"/>
      <c r="AG44" s="2166"/>
      <c r="AH44" s="2166"/>
      <c r="AI44" s="2166"/>
      <c r="AJ44" s="2166"/>
      <c r="AK44" s="2166"/>
      <c r="AL44" s="2166"/>
      <c r="AM44" s="2166"/>
      <c r="AN44" s="2166"/>
      <c r="AO44" s="2166"/>
      <c r="AP44" s="2166"/>
      <c r="AQ44" s="2166"/>
      <c r="AR44" s="2275"/>
      <c r="AT44" s="21"/>
      <c r="AU44" s="21"/>
      <c r="AV44" s="21"/>
      <c r="AW44" s="21"/>
      <c r="AX44" s="21"/>
      <c r="AY44" s="21"/>
      <c r="AZ44" s="21"/>
      <c r="BA44" s="21"/>
      <c r="BB44" s="21"/>
      <c r="BC44" s="21"/>
    </row>
    <row r="45" spans="1:55" ht="18" customHeight="1">
      <c r="A45" s="2313" t="s">
        <v>3973</v>
      </c>
      <c r="B45" s="2166"/>
      <c r="C45" s="2166"/>
      <c r="D45" s="2166"/>
      <c r="E45" s="2166"/>
      <c r="F45" s="2166"/>
      <c r="G45" s="2166"/>
      <c r="H45" s="2166"/>
      <c r="I45" s="2166"/>
      <c r="J45" s="2166"/>
      <c r="K45" s="2166"/>
      <c r="L45" s="2166"/>
      <c r="M45" s="2166"/>
      <c r="N45" s="2166"/>
      <c r="O45" s="2166"/>
      <c r="P45" s="2166"/>
      <c r="Q45" s="2166"/>
      <c r="R45" s="2166"/>
      <c r="S45" s="2166"/>
      <c r="T45" s="2166"/>
      <c r="U45" s="2166"/>
      <c r="V45" s="2166"/>
      <c r="W45" s="2319" t="s">
        <v>3926</v>
      </c>
      <c r="X45" s="2320"/>
      <c r="Y45" s="2320"/>
      <c r="Z45" s="2320"/>
      <c r="AA45" s="2320"/>
      <c r="AB45" s="2320"/>
      <c r="AC45" s="2320"/>
      <c r="AD45" s="2321"/>
      <c r="AE45" s="2320"/>
      <c r="AF45" s="2320"/>
      <c r="AG45" s="2320"/>
      <c r="AH45" s="2320"/>
      <c r="AI45" s="2320"/>
      <c r="AJ45" s="2320"/>
      <c r="AK45" s="2320"/>
      <c r="AL45" s="2320"/>
      <c r="AM45" s="2322"/>
      <c r="AN45" s="2322"/>
      <c r="AO45" s="2322"/>
      <c r="AP45" s="2322"/>
      <c r="AQ45" s="2322"/>
      <c r="AR45" s="2323"/>
      <c r="AT45" s="21"/>
      <c r="AU45" s="21"/>
      <c r="AV45" s="21"/>
      <c r="AW45" s="21"/>
      <c r="AX45" s="21"/>
      <c r="AY45" s="21"/>
      <c r="AZ45" s="21"/>
      <c r="BA45" s="21"/>
      <c r="BB45" s="21"/>
      <c r="BC45" s="21"/>
    </row>
    <row r="46" spans="1:55" ht="18" customHeight="1">
      <c r="A46" s="632"/>
      <c r="B46" s="2271" t="s">
        <v>117</v>
      </c>
      <c r="C46" s="2284"/>
      <c r="D46" s="2284"/>
      <c r="E46" s="2284"/>
      <c r="F46" s="2284"/>
      <c r="G46" s="2284"/>
      <c r="H46" s="2284"/>
      <c r="I46" s="2314">
        <f>+MAX(I44,+I36*0.5)</f>
        <v>263802</v>
      </c>
      <c r="J46" s="2315"/>
      <c r="K46" s="2315"/>
      <c r="L46" s="2315"/>
      <c r="M46" s="2315"/>
      <c r="N46" s="2315"/>
      <c r="O46" s="2315"/>
      <c r="P46" s="2315"/>
      <c r="Q46" s="2315"/>
      <c r="R46" s="2315"/>
      <c r="S46" s="2316"/>
      <c r="T46" s="2270" t="s">
        <v>195</v>
      </c>
      <c r="U46" s="2166"/>
      <c r="V46" s="2166"/>
      <c r="W46" s="2317" t="s">
        <v>3865</v>
      </c>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318"/>
      <c r="AT46" s="21"/>
      <c r="AU46" s="21"/>
      <c r="AV46" s="21"/>
      <c r="AW46" s="21"/>
      <c r="AX46" s="21"/>
      <c r="AY46" s="21"/>
      <c r="AZ46" s="21"/>
      <c r="BA46" s="21"/>
      <c r="BB46" s="21"/>
      <c r="BC46" s="21"/>
    </row>
    <row r="47" spans="1:55" ht="18" customHeight="1">
      <c r="A47" s="2324"/>
      <c r="B47" s="1608"/>
      <c r="C47" s="1608"/>
      <c r="D47" s="1608"/>
      <c r="E47" s="1608"/>
      <c r="F47" s="1608"/>
      <c r="G47" s="1608"/>
      <c r="H47" s="1608"/>
      <c r="I47" s="1608"/>
      <c r="J47" s="1608"/>
      <c r="K47" s="1608"/>
      <c r="L47" s="1608"/>
      <c r="M47" s="1608"/>
      <c r="N47" s="1608"/>
      <c r="O47" s="1608"/>
      <c r="P47" s="1608"/>
      <c r="Q47" s="1608"/>
      <c r="R47" s="1608"/>
      <c r="S47" s="1608"/>
      <c r="T47" s="1608"/>
      <c r="U47" s="1608"/>
      <c r="V47" s="1608"/>
      <c r="W47" s="620"/>
      <c r="X47" s="2271" t="s">
        <v>341</v>
      </c>
      <c r="Y47" s="2325"/>
      <c r="Z47" s="2325"/>
      <c r="AA47" s="2325"/>
      <c r="AB47" s="2325"/>
      <c r="AC47" s="2325"/>
      <c r="AD47" s="2326"/>
      <c r="AE47" s="2325"/>
      <c r="AF47" s="2325"/>
      <c r="AG47" s="2296">
        <f>+CEILING(0.135*0.5*MAX(0,I36)/N38,1)</f>
        <v>0</v>
      </c>
      <c r="AH47" s="2297"/>
      <c r="AI47" s="2297"/>
      <c r="AJ47" s="2297"/>
      <c r="AK47" s="2297"/>
      <c r="AL47" s="2297"/>
      <c r="AM47" s="2297"/>
      <c r="AN47" s="2298"/>
      <c r="AO47" s="2270" t="s">
        <v>195</v>
      </c>
      <c r="AP47" s="2308"/>
      <c r="AQ47" s="2308"/>
      <c r="AR47" s="2327"/>
      <c r="AT47" s="21"/>
      <c r="AU47" s="21"/>
      <c r="AV47" s="21"/>
      <c r="AW47" s="21"/>
      <c r="AX47" s="21"/>
      <c r="AY47" s="21"/>
      <c r="AZ47" s="21"/>
      <c r="BA47" s="21"/>
      <c r="BB47" s="21"/>
      <c r="BC47" s="21"/>
    </row>
    <row r="48" spans="1:55" ht="18" customHeight="1">
      <c r="A48" s="637"/>
      <c r="B48" s="2345" t="s">
        <v>3974</v>
      </c>
      <c r="C48" s="2346"/>
      <c r="D48" s="2346"/>
      <c r="E48" s="2346"/>
      <c r="F48" s="2346"/>
      <c r="G48" s="2346"/>
      <c r="H48" s="2346"/>
      <c r="I48" s="2346"/>
      <c r="J48" s="2346"/>
      <c r="K48" s="2346"/>
      <c r="L48" s="2346"/>
      <c r="M48" s="2346"/>
      <c r="N48" s="2346"/>
      <c r="O48" s="2346"/>
      <c r="P48" s="2346"/>
      <c r="Q48" s="2346"/>
      <c r="R48" s="2346"/>
      <c r="S48" s="2346"/>
      <c r="T48" s="2346"/>
      <c r="U48" s="2346"/>
      <c r="V48" s="2347"/>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71" t="s">
        <v>338</v>
      </c>
      <c r="C49" s="2284"/>
      <c r="D49" s="2284"/>
      <c r="E49" s="2284"/>
      <c r="F49" s="2284"/>
      <c r="G49" s="2284"/>
      <c r="H49" s="2284"/>
      <c r="I49" s="2314">
        <f>+CEILING(0.135*(I46*N40)/N38,1)</f>
        <v>35614</v>
      </c>
      <c r="J49" s="2315"/>
      <c r="K49" s="2315"/>
      <c r="L49" s="2315"/>
      <c r="M49" s="2315"/>
      <c r="N49" s="2315"/>
      <c r="O49" s="2315"/>
      <c r="P49" s="2315"/>
      <c r="Q49" s="2315"/>
      <c r="R49" s="2315"/>
      <c r="S49" s="2316"/>
      <c r="T49" s="2270" t="s">
        <v>195</v>
      </c>
      <c r="U49" s="2166"/>
      <c r="V49" s="2166"/>
      <c r="W49" s="621"/>
      <c r="X49" s="619" t="s">
        <v>248</v>
      </c>
      <c r="Y49" s="2301" t="s">
        <v>3977</v>
      </c>
      <c r="Z49" s="2308"/>
      <c r="AA49" s="2308"/>
      <c r="AB49" s="619"/>
      <c r="AC49" s="2301" t="s">
        <v>3519</v>
      </c>
      <c r="AD49" s="2308"/>
      <c r="AE49" s="2308"/>
      <c r="AF49" s="619"/>
      <c r="AG49" s="2301" t="s">
        <v>342</v>
      </c>
      <c r="AH49" s="2308"/>
      <c r="AI49" s="2308"/>
      <c r="AJ49" s="2357">
        <f>+IF(OR(EXACT(X49,"X"),EXACT(X49,"x")),MAX(AG47,3143),IF(OR(EXACT(AF49,"X"),EXACT(AF49,"x")),0,+AG47))</f>
        <v>3143</v>
      </c>
      <c r="AK49" s="2358"/>
      <c r="AL49" s="2358"/>
      <c r="AM49" s="2358"/>
      <c r="AN49" s="2359"/>
      <c r="AO49" s="2270" t="s">
        <v>195</v>
      </c>
      <c r="AP49" s="2308"/>
      <c r="AQ49" s="2308"/>
      <c r="AR49" s="2327"/>
      <c r="AT49" s="21"/>
      <c r="AU49" s="21"/>
      <c r="AV49" s="21"/>
      <c r="AW49" s="21"/>
      <c r="AX49" s="21"/>
      <c r="AY49" s="21"/>
      <c r="AZ49" s="21"/>
      <c r="BA49" s="21"/>
      <c r="BB49" s="21"/>
      <c r="BC49" s="21"/>
    </row>
    <row r="50" spans="1:55" ht="6" customHeight="1">
      <c r="A50" s="2360"/>
      <c r="B50" s="2268"/>
      <c r="C50" s="2268"/>
      <c r="D50" s="2268"/>
      <c r="E50" s="2268"/>
      <c r="F50" s="2268"/>
      <c r="G50" s="2268"/>
      <c r="H50" s="2268"/>
      <c r="I50" s="2268"/>
      <c r="J50" s="2268"/>
      <c r="K50" s="2268"/>
      <c r="L50" s="2268"/>
      <c r="M50" s="2268"/>
      <c r="N50" s="2268"/>
      <c r="O50" s="2268"/>
      <c r="P50" s="2268"/>
      <c r="Q50" s="2268"/>
      <c r="R50" s="2268"/>
      <c r="S50" s="2268"/>
      <c r="T50" s="2268"/>
      <c r="U50" s="2268"/>
      <c r="V50" s="2268"/>
      <c r="W50" s="2361"/>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3"/>
      <c r="AT50" s="21"/>
      <c r="AU50" s="21"/>
      <c r="AV50" s="21"/>
      <c r="AW50" s="21"/>
      <c r="AX50" s="21"/>
      <c r="AY50" s="21"/>
      <c r="AZ50" s="21"/>
      <c r="BA50" s="21"/>
      <c r="BB50" s="21"/>
      <c r="BC50" s="21"/>
    </row>
    <row r="51" spans="1:55" ht="18" customHeight="1">
      <c r="A51" s="2191" t="s">
        <v>3520</v>
      </c>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30"/>
    </row>
    <row r="52" spans="1:55" ht="18" customHeight="1">
      <c r="A52" s="2331" t="s">
        <v>3778</v>
      </c>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3"/>
      <c r="AB52" s="73"/>
      <c r="AC52" s="73"/>
      <c r="AD52" s="73"/>
      <c r="AE52" s="73"/>
      <c r="AF52" s="73"/>
      <c r="AG52" s="73"/>
      <c r="AH52" s="73"/>
      <c r="AI52" s="73"/>
      <c r="AJ52" s="73"/>
      <c r="AK52" s="73"/>
      <c r="AL52" s="73"/>
      <c r="AM52" s="73"/>
      <c r="AN52" s="73"/>
      <c r="AO52" s="73"/>
      <c r="AP52" s="73"/>
      <c r="AQ52" s="73"/>
      <c r="AR52" s="611"/>
    </row>
    <row r="53" spans="1:55" ht="18" customHeight="1">
      <c r="A53" s="2332"/>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3"/>
      <c r="AB53" s="2333" t="s">
        <v>343</v>
      </c>
      <c r="AC53" s="2334"/>
      <c r="AD53" s="2334"/>
      <c r="AE53" s="2334"/>
      <c r="AF53" s="2334"/>
      <c r="AG53" s="2334"/>
      <c r="AH53" s="2334"/>
      <c r="AI53" s="2334"/>
      <c r="AJ53" s="2334"/>
      <c r="AK53" s="2334"/>
      <c r="AL53" s="2334"/>
      <c r="AM53" s="2334"/>
      <c r="AN53" s="2335"/>
      <c r="AO53" s="2342"/>
      <c r="AP53" s="1122"/>
      <c r="AQ53" s="1122"/>
      <c r="AR53" s="2343"/>
    </row>
    <row r="54" spans="1:55" ht="18" customHeight="1">
      <c r="A54" s="2332"/>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3"/>
      <c r="AB54" s="2336"/>
      <c r="AC54" s="2337"/>
      <c r="AD54" s="2337"/>
      <c r="AE54" s="2337"/>
      <c r="AF54" s="2337"/>
      <c r="AG54" s="2337"/>
      <c r="AH54" s="2337"/>
      <c r="AI54" s="2337"/>
      <c r="AJ54" s="2337"/>
      <c r="AK54" s="2337"/>
      <c r="AL54" s="2337"/>
      <c r="AM54" s="2337"/>
      <c r="AN54" s="2338"/>
      <c r="AO54" s="2342"/>
      <c r="AP54" s="1122"/>
      <c r="AQ54" s="1122"/>
      <c r="AR54" s="2343"/>
    </row>
    <row r="55" spans="1:55" ht="18" customHeight="1">
      <c r="A55" s="2332"/>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3"/>
      <c r="AB55" s="2336"/>
      <c r="AC55" s="2337"/>
      <c r="AD55" s="2337"/>
      <c r="AE55" s="2337"/>
      <c r="AF55" s="2337"/>
      <c r="AG55" s="2337"/>
      <c r="AH55" s="2337"/>
      <c r="AI55" s="2337"/>
      <c r="AJ55" s="2337"/>
      <c r="AK55" s="2337"/>
      <c r="AL55" s="2337"/>
      <c r="AM55" s="2337"/>
      <c r="AN55" s="2338"/>
      <c r="AO55" s="2342"/>
      <c r="AP55" s="1122"/>
      <c r="AQ55" s="1122"/>
      <c r="AR55" s="2343"/>
    </row>
    <row r="56" spans="1:55">
      <c r="A56" s="617"/>
      <c r="B56" s="2344" t="s">
        <v>3980</v>
      </c>
      <c r="C56" s="2344"/>
      <c r="D56" s="2344"/>
      <c r="E56" s="2344"/>
      <c r="F56" s="2344"/>
      <c r="G56" s="2344"/>
      <c r="H56" s="2344"/>
      <c r="I56" s="2344"/>
      <c r="J56" s="2344"/>
      <c r="K56" s="2344"/>
      <c r="L56" s="2344"/>
      <c r="M56" s="2344"/>
      <c r="N56" s="2344"/>
      <c r="O56" s="2344"/>
      <c r="P56" s="2344"/>
      <c r="Q56" s="635" t="s">
        <v>344</v>
      </c>
      <c r="R56" s="635"/>
      <c r="S56" s="635"/>
      <c r="T56" s="635"/>
      <c r="U56" s="635"/>
      <c r="V56" s="635"/>
      <c r="W56" s="635"/>
      <c r="X56" s="635"/>
      <c r="Y56" s="635"/>
      <c r="Z56" s="635"/>
      <c r="AA56" s="550"/>
      <c r="AB56" s="2336"/>
      <c r="AC56" s="2337"/>
      <c r="AD56" s="2337"/>
      <c r="AE56" s="2337"/>
      <c r="AF56" s="2337"/>
      <c r="AG56" s="2337"/>
      <c r="AH56" s="2337"/>
      <c r="AI56" s="2337"/>
      <c r="AJ56" s="2337"/>
      <c r="AK56" s="2337"/>
      <c r="AL56" s="2337"/>
      <c r="AM56" s="2337"/>
      <c r="AN56" s="2338"/>
      <c r="AO56" s="2342"/>
      <c r="AP56" s="1122"/>
      <c r="AQ56" s="1122"/>
      <c r="AR56" s="2343"/>
    </row>
    <row r="57" spans="1:55" ht="15" customHeight="1">
      <c r="A57" s="617"/>
      <c r="B57" s="530"/>
      <c r="C57" s="1122"/>
      <c r="D57" s="1122"/>
      <c r="E57" s="1122"/>
      <c r="F57" s="1122"/>
      <c r="G57" s="1122"/>
      <c r="H57" s="1122"/>
      <c r="I57" s="1122"/>
      <c r="J57" s="1122"/>
      <c r="K57" s="1122"/>
      <c r="L57" s="1122"/>
      <c r="M57" s="1122"/>
      <c r="N57" s="1122"/>
      <c r="O57" s="1122"/>
      <c r="P57" s="1122"/>
      <c r="Q57" s="2348">
        <f ca="1">+TODAY()</f>
        <v>45705</v>
      </c>
      <c r="R57" s="2349"/>
      <c r="S57" s="2349"/>
      <c r="T57" s="2349"/>
      <c r="U57" s="2349"/>
      <c r="V57" s="2349"/>
      <c r="W57" s="2349"/>
      <c r="X57" s="2349"/>
      <c r="Y57" s="2350"/>
      <c r="Z57" s="73"/>
      <c r="AA57" s="73"/>
      <c r="AB57" s="2336"/>
      <c r="AC57" s="2337"/>
      <c r="AD57" s="2337"/>
      <c r="AE57" s="2337"/>
      <c r="AF57" s="2337"/>
      <c r="AG57" s="2337"/>
      <c r="AH57" s="2337"/>
      <c r="AI57" s="2337"/>
      <c r="AJ57" s="2337"/>
      <c r="AK57" s="2337"/>
      <c r="AL57" s="2337"/>
      <c r="AM57" s="2337"/>
      <c r="AN57" s="2338"/>
      <c r="AO57" s="2342"/>
      <c r="AP57" s="1122"/>
      <c r="AQ57" s="530"/>
      <c r="AR57" s="2343"/>
    </row>
    <row r="58" spans="1:55">
      <c r="A58" s="636"/>
      <c r="B58" s="73"/>
      <c r="C58" s="73"/>
      <c r="D58" s="73"/>
      <c r="E58" s="73"/>
      <c r="F58" s="73"/>
      <c r="G58" s="73"/>
      <c r="H58" s="73"/>
      <c r="I58" s="73"/>
      <c r="J58" s="73"/>
      <c r="K58" s="73"/>
      <c r="L58" s="73"/>
      <c r="M58" s="73"/>
      <c r="N58" s="73"/>
      <c r="O58" s="73"/>
      <c r="P58" s="73"/>
      <c r="Q58" s="2351"/>
      <c r="R58" s="2352"/>
      <c r="S58" s="2352"/>
      <c r="T58" s="2352"/>
      <c r="U58" s="2352"/>
      <c r="V58" s="2352"/>
      <c r="W58" s="2352"/>
      <c r="X58" s="2352"/>
      <c r="Y58" s="2353"/>
      <c r="Z58" s="73"/>
      <c r="AA58" s="73"/>
      <c r="AB58" s="2339"/>
      <c r="AC58" s="2340"/>
      <c r="AD58" s="2340"/>
      <c r="AE58" s="2340"/>
      <c r="AF58" s="2340"/>
      <c r="AG58" s="2340"/>
      <c r="AH58" s="2340"/>
      <c r="AI58" s="2340"/>
      <c r="AJ58" s="2340"/>
      <c r="AK58" s="2340"/>
      <c r="AL58" s="2340"/>
      <c r="AM58" s="2340"/>
      <c r="AN58" s="2341"/>
      <c r="AO58" s="2342"/>
      <c r="AP58" s="1122"/>
      <c r="AQ58" s="73"/>
      <c r="AR58" s="2343"/>
    </row>
    <row r="59" spans="1:55" ht="8.1" customHeight="1">
      <c r="A59" s="2354"/>
      <c r="B59" s="2352"/>
      <c r="C59" s="2352"/>
      <c r="D59" s="2352"/>
      <c r="E59" s="2352"/>
      <c r="F59" s="2352"/>
      <c r="G59" s="2352"/>
      <c r="H59" s="2352"/>
      <c r="I59" s="2352"/>
      <c r="J59" s="2352"/>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3"/>
    </row>
    <row r="60" spans="1:55">
      <c r="A60" s="2355" t="str">
        <f>+'SP1'!A71</f>
        <v>Formulář zpracovala ASPEKT HM, daňová, účetní a auditorská kancelář, www.danovapriznani.cz, business.center.cz</v>
      </c>
      <c r="B60" s="2356"/>
      <c r="C60" s="2356"/>
      <c r="D60" s="2356"/>
      <c r="E60" s="2356"/>
      <c r="F60" s="2356"/>
      <c r="G60" s="2356"/>
      <c r="H60" s="2356"/>
      <c r="I60" s="2356"/>
      <c r="J60" s="2356"/>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spans="1:55">
      <c r="A61" s="2328" t="str">
        <f>+CONCATENATE(ZAKL_DATA!A44)</f>
        <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row>
    <row r="62" spans="1: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H32:P32"/>
    <mergeCell ref="R32:Z32"/>
    <mergeCell ref="A33:AA33"/>
    <mergeCell ref="N29:O29"/>
    <mergeCell ref="P30:S30"/>
    <mergeCell ref="H31:Z31"/>
    <mergeCell ref="AB30:AR30"/>
    <mergeCell ref="AD31:AR31"/>
    <mergeCell ref="P29:S29"/>
    <mergeCell ref="AD29:AR29"/>
    <mergeCell ref="AB32:AR33"/>
    <mergeCell ref="T26:W26"/>
    <mergeCell ref="X26:AA26"/>
    <mergeCell ref="AB26:AR26"/>
    <mergeCell ref="P27:S27"/>
    <mergeCell ref="U27:W27"/>
    <mergeCell ref="Y27:AA27"/>
    <mergeCell ref="AD27:AR27"/>
    <mergeCell ref="B28:AA28"/>
    <mergeCell ref="AB28:AR28"/>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A45:V45"/>
    <mergeCell ref="B46:H46"/>
    <mergeCell ref="I46:S46"/>
    <mergeCell ref="T46:V46"/>
    <mergeCell ref="W46:AR46"/>
    <mergeCell ref="W45:AR45"/>
    <mergeCell ref="A47:V47"/>
    <mergeCell ref="X47:AF47"/>
    <mergeCell ref="AG47:AN47"/>
    <mergeCell ref="AO47:AR47"/>
    <mergeCell ref="B43:H43"/>
    <mergeCell ref="I43:S43"/>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B37:V37"/>
    <mergeCell ref="W37:AR37"/>
    <mergeCell ref="B38:M38"/>
    <mergeCell ref="N38:O38"/>
    <mergeCell ref="P38:V38"/>
    <mergeCell ref="W39:AR39"/>
    <mergeCell ref="X38:AD38"/>
    <mergeCell ref="AE38:AN38"/>
    <mergeCell ref="AO38:AR38"/>
    <mergeCell ref="B39:V39"/>
    <mergeCell ref="T36:V36"/>
    <mergeCell ref="X36:AD36"/>
    <mergeCell ref="AE36:AN36"/>
    <mergeCell ref="AO36:AR36"/>
    <mergeCell ref="A34:V34"/>
    <mergeCell ref="W34:AR34"/>
    <mergeCell ref="W35:AR35"/>
    <mergeCell ref="B35:H35"/>
    <mergeCell ref="I35:S35"/>
    <mergeCell ref="T35:V35"/>
    <mergeCell ref="B36:H36"/>
    <mergeCell ref="I36:S36"/>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A13:W13"/>
    <mergeCell ref="Y13:AF13"/>
    <mergeCell ref="AH13:AR13"/>
    <mergeCell ref="A10:W10"/>
    <mergeCell ref="Y10:AL10"/>
    <mergeCell ref="AN10:AR10"/>
    <mergeCell ref="A11:W11"/>
    <mergeCell ref="Y11:AL11"/>
    <mergeCell ref="AN11:AR1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workbookViewId="0">
      <selection activeCell="A7" sqref="A7:J7"/>
    </sheetView>
  </sheetViews>
  <sheetFormatPr defaultColWidth="9.140625" defaultRowHeight="12.75"/>
  <cols>
    <col min="1" max="10" width="9.140625" style="320"/>
    <col min="11" max="11" width="9.140625" style="431"/>
    <col min="12" max="12" width="90.7109375" style="431" customWidth="1"/>
    <col min="13" max="30" width="9.140625" style="431"/>
    <col min="31" max="16384" width="9.140625" style="320"/>
  </cols>
  <sheetData>
    <row r="1" spans="1:12" ht="12.75" customHeight="1">
      <c r="A1" s="430"/>
      <c r="B1" s="430"/>
      <c r="C1" s="430"/>
      <c r="D1" s="430"/>
      <c r="E1" s="430"/>
      <c r="F1" s="430"/>
      <c r="G1" s="430"/>
      <c r="H1" s="430"/>
      <c r="I1" s="430"/>
      <c r="J1" s="430"/>
      <c r="L1" s="713"/>
    </row>
    <row r="2" spans="1:12" ht="12.75" customHeight="1">
      <c r="A2" s="430"/>
      <c r="B2" s="430"/>
      <c r="C2" s="430"/>
      <c r="D2" s="430"/>
      <c r="E2" s="430"/>
      <c r="F2" s="430"/>
      <c r="G2" s="430"/>
      <c r="H2" s="430"/>
      <c r="I2" s="430"/>
      <c r="J2" s="430"/>
      <c r="L2" s="713"/>
    </row>
    <row r="3" spans="1:12" ht="12.75" customHeight="1">
      <c r="A3" s="430"/>
      <c r="B3" s="430"/>
      <c r="C3" s="430"/>
      <c r="D3" s="430"/>
      <c r="E3" s="430"/>
      <c r="F3" s="430"/>
      <c r="G3" s="430"/>
      <c r="H3" s="430"/>
      <c r="I3" s="430"/>
      <c r="J3" s="430"/>
      <c r="L3" s="713"/>
    </row>
    <row r="4" spans="1:12">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c r="A6" s="430"/>
      <c r="B6" s="430"/>
      <c r="C6" s="430"/>
      <c r="D6" s="430"/>
      <c r="E6" s="430"/>
      <c r="F6" s="430"/>
      <c r="G6" s="430"/>
      <c r="H6" s="430"/>
      <c r="I6" s="430"/>
      <c r="J6" s="430"/>
      <c r="L6" s="707"/>
    </row>
    <row r="7" spans="1:12" ht="120" customHeight="1">
      <c r="A7" s="714" t="s">
        <v>3738</v>
      </c>
      <c r="B7" s="714"/>
      <c r="C7" s="714"/>
      <c r="D7" s="714"/>
      <c r="E7" s="714"/>
      <c r="F7" s="714"/>
      <c r="G7" s="714"/>
      <c r="H7" s="714"/>
      <c r="I7" s="714"/>
      <c r="J7" s="714"/>
      <c r="L7" s="707"/>
    </row>
    <row r="8" spans="1:12" ht="15" customHeight="1">
      <c r="A8" s="715" t="s">
        <v>3932</v>
      </c>
      <c r="B8" s="715"/>
      <c r="C8" s="715"/>
      <c r="D8" s="715"/>
      <c r="E8" s="715"/>
      <c r="F8" s="715"/>
      <c r="G8" s="715"/>
      <c r="H8" s="715"/>
      <c r="I8" s="715"/>
      <c r="J8" s="715"/>
      <c r="L8" s="707"/>
    </row>
    <row r="9" spans="1:12" ht="15" customHeight="1">
      <c r="A9" s="716" t="s">
        <v>4014</v>
      </c>
      <c r="B9" s="716"/>
      <c r="C9" s="716"/>
      <c r="D9" s="716"/>
      <c r="E9" s="716"/>
      <c r="F9" s="716"/>
      <c r="G9" s="716"/>
      <c r="H9" s="716"/>
      <c r="I9" s="716"/>
      <c r="J9" s="716"/>
      <c r="L9" s="707"/>
    </row>
    <row r="10" spans="1:12" ht="45" customHeight="1">
      <c r="A10" s="717"/>
      <c r="B10" s="717"/>
      <c r="C10" s="717"/>
      <c r="D10" s="717"/>
      <c r="E10" s="717"/>
      <c r="F10" s="717"/>
      <c r="G10" s="717"/>
      <c r="H10" s="717"/>
      <c r="I10" s="717"/>
      <c r="J10" s="717"/>
      <c r="L10" s="707"/>
    </row>
    <row r="11" spans="1:12" ht="15">
      <c r="A11" s="709" t="s">
        <v>3721</v>
      </c>
      <c r="B11" s="718"/>
      <c r="C11" s="718"/>
      <c r="D11" s="718"/>
      <c r="E11" s="718"/>
      <c r="F11" s="718"/>
      <c r="G11" s="718"/>
      <c r="H11" s="718"/>
      <c r="I11" s="718"/>
      <c r="J11" s="718"/>
      <c r="L11" s="707"/>
    </row>
    <row r="12" spans="1:12" ht="30" customHeight="1">
      <c r="A12" s="719" t="s">
        <v>4015</v>
      </c>
      <c r="B12" s="719"/>
      <c r="C12" s="719"/>
      <c r="D12" s="719"/>
      <c r="E12" s="719"/>
      <c r="F12" s="719"/>
      <c r="G12" s="719"/>
      <c r="H12" s="719"/>
      <c r="I12" s="719"/>
      <c r="J12" s="719"/>
      <c r="L12" s="707"/>
    </row>
    <row r="13" spans="1:12" ht="30" customHeight="1">
      <c r="A13" s="719" t="s">
        <v>3722</v>
      </c>
      <c r="B13" s="719"/>
      <c r="C13" s="719"/>
      <c r="D13" s="719"/>
      <c r="E13" s="719"/>
      <c r="F13" s="719"/>
      <c r="G13" s="719"/>
      <c r="H13" s="719"/>
      <c r="I13" s="719"/>
      <c r="J13" s="719"/>
      <c r="L13" s="707"/>
    </row>
    <row r="14" spans="1:12" ht="45" customHeight="1">
      <c r="A14" s="719" t="s">
        <v>3723</v>
      </c>
      <c r="B14" s="719"/>
      <c r="C14" s="719"/>
      <c r="D14" s="719"/>
      <c r="E14" s="719"/>
      <c r="F14" s="719"/>
      <c r="G14" s="719"/>
      <c r="H14" s="719"/>
      <c r="I14" s="719"/>
      <c r="J14" s="719"/>
      <c r="L14" s="707"/>
    </row>
    <row r="15" spans="1:12" ht="30" customHeight="1">
      <c r="A15" s="719" t="s">
        <v>3724</v>
      </c>
      <c r="B15" s="719"/>
      <c r="C15" s="719"/>
      <c r="D15" s="719"/>
      <c r="E15" s="719"/>
      <c r="F15" s="719"/>
      <c r="G15" s="719"/>
      <c r="H15" s="719"/>
      <c r="I15" s="719"/>
      <c r="J15" s="719"/>
      <c r="L15" s="707"/>
    </row>
    <row r="16" spans="1:12" ht="30" customHeight="1">
      <c r="A16" s="719" t="s">
        <v>3725</v>
      </c>
      <c r="B16" s="719"/>
      <c r="C16" s="719"/>
      <c r="D16" s="719"/>
      <c r="E16" s="719"/>
      <c r="F16" s="719"/>
      <c r="G16" s="719"/>
      <c r="H16" s="719"/>
      <c r="I16" s="719"/>
      <c r="J16" s="719"/>
      <c r="L16" s="707"/>
    </row>
    <row r="17" spans="1:12" ht="45" customHeight="1">
      <c r="A17" s="709"/>
      <c r="B17" s="710"/>
      <c r="C17" s="710"/>
      <c r="D17" s="710"/>
      <c r="E17" s="710"/>
      <c r="F17" s="710"/>
      <c r="G17" s="710"/>
      <c r="H17" s="710"/>
      <c r="I17" s="710"/>
      <c r="J17" s="710"/>
      <c r="L17" s="707"/>
    </row>
    <row r="18" spans="1:12" ht="45" customHeight="1">
      <c r="A18" s="704" t="s">
        <v>4016</v>
      </c>
      <c r="B18" s="704"/>
      <c r="C18" s="704"/>
      <c r="D18" s="704"/>
      <c r="E18" s="704"/>
      <c r="F18" s="704"/>
      <c r="G18" s="704"/>
      <c r="H18" s="704"/>
      <c r="I18" s="704"/>
      <c r="J18" s="704"/>
      <c r="L18" s="433"/>
    </row>
    <row r="19" spans="1:12" ht="34.5" customHeight="1">
      <c r="A19" s="705" t="str">
        <f>HYPERLINK("http://business.center.cz/business/sablony/s3-priznani-k-dani-z-prijmu-fyzickych-osob.aspx")</f>
        <v>http://business.center.cz/business/sablony/s3-priznani-k-dani-z-prijmu-fyzickych-osob.aspx</v>
      </c>
      <c r="B19" s="706"/>
      <c r="C19" s="706"/>
      <c r="D19" s="706"/>
      <c r="E19" s="706"/>
      <c r="F19" s="706"/>
      <c r="G19" s="706"/>
      <c r="H19" s="706"/>
      <c r="I19" s="706"/>
      <c r="J19" s="706"/>
      <c r="L19" s="707"/>
    </row>
    <row r="20" spans="1:12" ht="45" customHeight="1">
      <c r="A20" s="708"/>
      <c r="B20" s="708"/>
      <c r="C20" s="708"/>
      <c r="D20" s="708"/>
      <c r="E20" s="708"/>
      <c r="F20" s="708"/>
      <c r="G20" s="708"/>
      <c r="H20" s="708"/>
      <c r="I20" s="708"/>
      <c r="J20" s="708"/>
      <c r="L20" s="707"/>
    </row>
    <row r="21" spans="1:12" ht="30" customHeight="1">
      <c r="A21" s="709" t="s">
        <v>4017</v>
      </c>
      <c r="B21" s="710"/>
      <c r="C21" s="710"/>
      <c r="D21" s="710"/>
      <c r="E21" s="710"/>
      <c r="F21" s="710"/>
      <c r="G21" s="710"/>
      <c r="H21" s="710"/>
      <c r="I21" s="710"/>
      <c r="J21" s="710"/>
      <c r="L21" s="707"/>
    </row>
    <row r="22" spans="1:12" ht="15" customHeight="1">
      <c r="A22" s="711" t="s">
        <v>4018</v>
      </c>
      <c r="B22" s="711"/>
      <c r="C22" s="711"/>
      <c r="D22" s="711"/>
      <c r="E22" s="711"/>
      <c r="F22" s="711"/>
      <c r="G22" s="711"/>
      <c r="H22" s="711"/>
      <c r="I22" s="711"/>
      <c r="J22" s="711"/>
      <c r="L22" s="707"/>
    </row>
    <row r="23" spans="1:12" ht="15" customHeight="1">
      <c r="A23" s="711" t="s">
        <v>4019</v>
      </c>
      <c r="B23" s="711"/>
      <c r="C23" s="711"/>
      <c r="D23" s="711"/>
      <c r="E23" s="711"/>
      <c r="F23" s="711"/>
      <c r="G23" s="711"/>
      <c r="H23" s="711"/>
      <c r="I23" s="711"/>
      <c r="J23" s="711"/>
      <c r="L23" s="707"/>
    </row>
    <row r="24" spans="1:12" ht="12.75" customHeight="1">
      <c r="A24" s="712"/>
      <c r="B24" s="712"/>
      <c r="C24" s="712"/>
      <c r="D24" s="712"/>
      <c r="E24" s="712"/>
      <c r="F24" s="712"/>
      <c r="G24" s="712"/>
      <c r="H24" s="712"/>
      <c r="I24" s="712"/>
      <c r="J24" s="712"/>
      <c r="L24" s="707"/>
    </row>
    <row r="25" spans="1:12" ht="12.75" customHeight="1">
      <c r="A25" s="712"/>
      <c r="B25" s="712"/>
      <c r="C25" s="712"/>
      <c r="D25" s="712"/>
      <c r="E25" s="712"/>
      <c r="F25" s="712"/>
      <c r="G25" s="712"/>
      <c r="H25" s="712"/>
      <c r="I25" s="712"/>
      <c r="J25" s="712"/>
      <c r="L25" s="707"/>
    </row>
    <row r="26" spans="1:12" ht="12.75" customHeight="1">
      <c r="A26" s="712" t="s">
        <v>237</v>
      </c>
      <c r="B26" s="712"/>
      <c r="C26" s="712"/>
      <c r="D26" s="712"/>
      <c r="E26" s="712"/>
      <c r="F26" s="712"/>
      <c r="G26" s="712"/>
      <c r="H26" s="712"/>
      <c r="I26" s="712"/>
      <c r="J26" s="712"/>
      <c r="L26" s="707"/>
    </row>
    <row r="27" spans="1:12">
      <c r="A27" s="431"/>
      <c r="B27" s="431"/>
      <c r="C27" s="431"/>
      <c r="D27" s="431"/>
      <c r="E27" s="431"/>
      <c r="F27" s="431"/>
      <c r="G27" s="431"/>
      <c r="H27" s="431"/>
      <c r="I27" s="431"/>
      <c r="J27" s="431"/>
    </row>
    <row r="28" spans="1:12">
      <c r="A28" s="431"/>
      <c r="B28" s="431"/>
      <c r="C28" s="431"/>
      <c r="D28" s="431"/>
      <c r="E28" s="431"/>
      <c r="F28" s="431"/>
      <c r="G28" s="431"/>
      <c r="H28" s="431"/>
      <c r="I28" s="431"/>
      <c r="J28" s="431"/>
    </row>
    <row r="29" spans="1:12">
      <c r="A29" s="431"/>
      <c r="B29" s="431"/>
      <c r="C29" s="431"/>
      <c r="D29" s="431"/>
      <c r="E29" s="431"/>
      <c r="F29" s="431"/>
      <c r="G29" s="431"/>
      <c r="H29" s="431"/>
      <c r="I29" s="431"/>
      <c r="J29" s="431"/>
    </row>
    <row r="30" spans="1:12">
      <c r="A30" s="431"/>
      <c r="B30" s="431"/>
      <c r="C30" s="431"/>
      <c r="D30" s="431"/>
      <c r="E30" s="431"/>
      <c r="F30" s="431"/>
      <c r="G30" s="431"/>
      <c r="H30" s="431"/>
      <c r="I30" s="431"/>
      <c r="J30" s="431"/>
    </row>
    <row r="31" spans="1:12">
      <c r="A31" s="431"/>
      <c r="B31" s="431"/>
      <c r="C31" s="431"/>
      <c r="D31" s="431"/>
      <c r="E31" s="431"/>
      <c r="F31" s="431"/>
      <c r="G31" s="431"/>
      <c r="H31" s="431"/>
      <c r="I31" s="431"/>
      <c r="J31" s="431"/>
    </row>
    <row r="32" spans="1:12">
      <c r="A32" s="431"/>
      <c r="B32" s="431"/>
      <c r="C32" s="431"/>
      <c r="D32" s="431"/>
      <c r="E32" s="431"/>
      <c r="F32" s="431"/>
      <c r="G32" s="431"/>
      <c r="H32" s="431"/>
      <c r="I32" s="431"/>
      <c r="J32" s="431"/>
    </row>
    <row r="33" spans="1:10">
      <c r="A33" s="431"/>
      <c r="B33" s="431"/>
      <c r="C33" s="431"/>
      <c r="D33" s="431"/>
      <c r="E33" s="431"/>
      <c r="F33" s="431"/>
      <c r="G33" s="431"/>
      <c r="H33" s="431"/>
      <c r="I33" s="431"/>
      <c r="J33" s="431"/>
    </row>
    <row r="34" spans="1:10" s="431" customFormat="1"/>
    <row r="35" spans="1:10" s="431" customFormat="1"/>
    <row r="36" spans="1:10" s="431" customFormat="1"/>
    <row r="37" spans="1:10" s="431" customFormat="1"/>
    <row r="38" spans="1:10" s="431" customFormat="1"/>
    <row r="39" spans="1:10" s="431" customFormat="1"/>
    <row r="40" spans="1:10" s="431" customFormat="1"/>
    <row r="41" spans="1:10" s="431" customFormat="1"/>
    <row r="42" spans="1:10" s="431" customFormat="1"/>
    <row r="43" spans="1:10" s="431" customFormat="1"/>
    <row r="44" spans="1:10" s="431" customFormat="1"/>
    <row r="45" spans="1:10" s="431" customFormat="1"/>
    <row r="46" spans="1:10" s="431" customFormat="1"/>
    <row r="47" spans="1:10" s="431" customFormat="1"/>
    <row r="48" spans="1:10" s="431" customFormat="1"/>
    <row r="49" s="431" customFormat="1"/>
    <row r="50" s="431" customFormat="1"/>
    <row r="51" s="431" customFormat="1"/>
    <row r="52" s="431" customFormat="1"/>
    <row r="53" s="431" customFormat="1"/>
    <row r="54" s="431" customFormat="1"/>
    <row r="55" s="431" customFormat="1"/>
    <row r="56" s="431" customFormat="1"/>
    <row r="57" s="431" customFormat="1"/>
    <row r="58" s="431" customFormat="1"/>
    <row r="59" s="431" customFormat="1"/>
    <row r="60" s="431" customFormat="1"/>
    <row r="61" s="431" customFormat="1"/>
    <row r="62" s="431" customFormat="1"/>
    <row r="63" s="431" customFormat="1"/>
    <row r="64" s="431" customFormat="1"/>
    <row r="65" s="431" customFormat="1"/>
    <row r="66" s="431" customFormat="1"/>
    <row r="67" s="431" customFormat="1"/>
    <row r="68" s="431" customFormat="1"/>
    <row r="69" s="431" customFormat="1"/>
    <row r="70" s="431" customFormat="1"/>
    <row r="71" s="431" customFormat="1"/>
    <row r="72" s="431" customFormat="1"/>
    <row r="73" s="431" customFormat="1"/>
    <row r="74" s="431" customFormat="1"/>
    <row r="75" s="431" customFormat="1"/>
    <row r="76" s="431" customFormat="1"/>
    <row r="77" s="431" customFormat="1"/>
    <row r="78" s="431" customFormat="1"/>
    <row r="79" s="431" customFormat="1"/>
    <row r="80" s="431" customFormat="1"/>
    <row r="81" s="431" customFormat="1"/>
    <row r="82" s="431" customFormat="1"/>
    <row r="83" s="431" customFormat="1"/>
    <row r="84" s="431" customFormat="1"/>
    <row r="85" s="431" customFormat="1"/>
    <row r="86" s="431" customFormat="1"/>
    <row r="87" s="431" customFormat="1"/>
    <row r="88" s="431" customFormat="1"/>
    <row r="89" s="431" customFormat="1"/>
    <row r="90" s="431" customFormat="1"/>
    <row r="91" s="431" customFormat="1"/>
    <row r="92" s="431" customFormat="1"/>
    <row r="93" s="431" customFormat="1"/>
    <row r="94" s="431" customFormat="1"/>
    <row r="95" s="431" customFormat="1"/>
    <row r="96" s="431" customFormat="1"/>
    <row r="97" spans="1:1" s="431" customFormat="1" hidden="1">
      <c r="A97" s="434">
        <v>1</v>
      </c>
    </row>
    <row r="98" spans="1:1" s="431" customFormat="1" hidden="1">
      <c r="A98" s="434" t="s">
        <v>352</v>
      </c>
    </row>
    <row r="99" spans="1:1" s="431" customFormat="1"/>
    <row r="100" spans="1:1" s="431" customFormat="1"/>
    <row r="101" spans="1:1" s="431" customFormat="1"/>
    <row r="102" spans="1:1" s="431" customFormat="1"/>
    <row r="103" spans="1:1" s="431" customFormat="1"/>
    <row r="104" spans="1:1" s="431" customFormat="1"/>
    <row r="105" spans="1:1" s="431" customFormat="1"/>
    <row r="106" spans="1:1" s="431" customFormat="1"/>
    <row r="107" spans="1:1" s="431" customFormat="1"/>
    <row r="108" spans="1:1" s="431" customFormat="1"/>
    <row r="109" spans="1:1" s="431" customFormat="1"/>
    <row r="110" spans="1:1" s="431" customFormat="1"/>
    <row r="111" spans="1:1" s="431" customFormat="1"/>
    <row r="112" spans="1:1" s="431" customFormat="1"/>
    <row r="113" s="431" customFormat="1"/>
    <row r="114" s="431" customFormat="1"/>
    <row r="115" s="431" customFormat="1"/>
    <row r="116" s="431" customFormat="1"/>
    <row r="117" s="431" customFormat="1"/>
    <row r="118" s="431" customFormat="1"/>
    <row r="119" s="431" customFormat="1"/>
    <row r="120" s="431" customFormat="1"/>
    <row r="121" s="431" customFormat="1"/>
    <row r="122" s="431" customFormat="1"/>
    <row r="123" s="431" customFormat="1"/>
    <row r="124" s="431" customFormat="1"/>
    <row r="125" s="431" customFormat="1"/>
    <row r="126" s="431" customFormat="1"/>
    <row r="127" s="431" customFormat="1"/>
    <row r="128" s="431" customFormat="1"/>
    <row r="129" s="431" customFormat="1"/>
    <row r="130" s="431" customFormat="1"/>
    <row r="131" s="431" customFormat="1"/>
    <row r="132" s="431" customFormat="1"/>
    <row r="133" s="431" customFormat="1"/>
    <row r="134" s="431" customFormat="1"/>
    <row r="135" s="431" customFormat="1"/>
    <row r="136" s="431" customFormat="1"/>
    <row r="137" s="431" customFormat="1"/>
    <row r="138" s="431" customFormat="1"/>
    <row r="139" s="431" customFormat="1"/>
    <row r="140" s="431" customFormat="1"/>
    <row r="141" s="431" customFormat="1"/>
    <row r="142" s="431" customFormat="1"/>
    <row r="143" s="431" customFormat="1"/>
    <row r="144" s="431" customFormat="1"/>
    <row r="145" s="431" customFormat="1"/>
    <row r="146" s="431" customFormat="1"/>
    <row r="147" s="431" customFormat="1"/>
    <row r="148" s="431" customFormat="1"/>
    <row r="149" s="431" customFormat="1"/>
    <row r="150" s="431" customFormat="1"/>
    <row r="151" s="431" customFormat="1"/>
    <row r="152" s="431" customFormat="1"/>
    <row r="153" s="431" customFormat="1"/>
    <row r="154" s="431" customFormat="1"/>
    <row r="155" s="431" customFormat="1"/>
    <row r="156" s="431" customFormat="1"/>
    <row r="157" s="431" customFormat="1"/>
    <row r="158" s="431" customFormat="1"/>
    <row r="159" s="431" customFormat="1"/>
    <row r="160" s="431" customFormat="1"/>
    <row r="161" s="431" customFormat="1"/>
    <row r="162" s="431" customFormat="1"/>
    <row r="163" s="431" customFormat="1"/>
    <row r="164" s="431" customFormat="1"/>
    <row r="165" s="431" customFormat="1"/>
    <row r="166" s="431" customFormat="1"/>
    <row r="167" s="431" customFormat="1"/>
    <row r="168" s="431" customFormat="1"/>
    <row r="169" s="431" customFormat="1"/>
    <row r="170" s="431" customFormat="1"/>
    <row r="171" s="431" customFormat="1"/>
    <row r="172" s="431" customFormat="1"/>
    <row r="173" s="431" customFormat="1"/>
    <row r="174" s="431" customFormat="1"/>
  </sheetData>
  <sheetProtection algorithmName="SHA-512" hashValue="0/k6ECzmT27XgyRq3KiGAPqzizzPBALo8P6+F5HR+QZCRmYS32ZwA4isRjl0I2djX40A5XiPZogf9lHCg4UsAQ==" saltValue="MLA3bNT+MYDprSsc3j5Qf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G8" sqref="G8"/>
    </sheetView>
  </sheetViews>
  <sheetFormatPr defaultColWidth="9.140625" defaultRowHeight="12.75"/>
  <cols>
    <col min="1" max="1" width="24" style="431" customWidth="1"/>
    <col min="2" max="5" width="18.7109375" style="431" customWidth="1"/>
    <col min="6" max="6" width="11.42578125" style="578" bestFit="1" customWidth="1"/>
    <col min="7" max="28" width="9.140625" style="578"/>
    <col min="29" max="16384" width="9.140625" style="431"/>
  </cols>
  <sheetData>
    <row r="1" spans="1:29" ht="18" customHeight="1">
      <c r="A1" s="2377" t="s">
        <v>3957</v>
      </c>
      <c r="B1" s="2378"/>
      <c r="C1" s="2378"/>
      <c r="D1" s="2378"/>
      <c r="E1" s="2378"/>
      <c r="F1" s="577"/>
      <c r="G1" s="577"/>
    </row>
    <row r="2" spans="1:29" ht="8.1" customHeight="1" thickBot="1">
      <c r="A2" s="2377"/>
      <c r="B2" s="2378"/>
      <c r="C2" s="2378"/>
      <c r="D2" s="2378"/>
      <c r="E2" s="2378"/>
      <c r="F2" s="577"/>
      <c r="G2" s="577"/>
    </row>
    <row r="3" spans="1:29" ht="18" customHeight="1">
      <c r="A3" s="2379" t="s">
        <v>3819</v>
      </c>
      <c r="B3" s="2380"/>
      <c r="C3" s="2381" t="str">
        <f>+CONCATENATE(ZAKL_DATA!B5," ",ZAKL_DATA!B4," ",ZAKL_DATA!B7)</f>
        <v xml:space="preserve">  </v>
      </c>
      <c r="D3" s="2382"/>
      <c r="E3" s="2383"/>
      <c r="F3" s="577"/>
      <c r="H3" s="577"/>
      <c r="AC3" s="578"/>
    </row>
    <row r="4" spans="1:29" ht="18" customHeight="1">
      <c r="A4" s="2384" t="s">
        <v>3521</v>
      </c>
      <c r="B4" s="2385"/>
      <c r="C4" s="2386">
        <f>+'DAP3'!D30</f>
        <v>0</v>
      </c>
      <c r="D4" s="2385"/>
      <c r="E4" s="2387"/>
      <c r="F4" s="577"/>
      <c r="H4" s="577"/>
      <c r="AC4" s="578"/>
    </row>
    <row r="5" spans="1:29" ht="18" customHeight="1">
      <c r="A5" s="2384" t="s">
        <v>3820</v>
      </c>
      <c r="B5" s="2385"/>
      <c r="C5" s="2388">
        <f>+C4</f>
        <v>0</v>
      </c>
      <c r="D5" s="2385"/>
      <c r="E5" s="2387"/>
      <c r="F5" s="577"/>
      <c r="G5" s="577"/>
      <c r="H5" s="577"/>
      <c r="AC5" s="578"/>
    </row>
    <row r="6" spans="1:29" ht="18" customHeight="1" thickBot="1">
      <c r="A6" s="2389" t="s">
        <v>3821</v>
      </c>
      <c r="B6" s="2390"/>
      <c r="C6" s="2391">
        <f>IF(OR(EXACT((LEFT(+'DAP1'!J17,1)),A60),EXACT((LEFT(+'DAP1'!J19,1)),A60)),+DATE(+'DAP1'!F24+1,6,30),DATE('DAP1'!F24+1,3,31))+1</f>
        <v>45748</v>
      </c>
      <c r="D6" s="2392"/>
      <c r="E6" s="2393"/>
      <c r="F6" s="577"/>
      <c r="G6" s="2394" t="s">
        <v>3822</v>
      </c>
      <c r="H6" s="577"/>
      <c r="AC6" s="578"/>
    </row>
    <row r="7" spans="1:29" ht="8.1" customHeight="1" thickBot="1">
      <c r="A7" s="2377"/>
      <c r="B7" s="2378"/>
      <c r="C7" s="2378"/>
      <c r="D7" s="2378"/>
      <c r="E7" s="2378"/>
      <c r="F7" s="577"/>
      <c r="G7" s="2395"/>
    </row>
    <row r="8" spans="1:29" ht="27" customHeight="1">
      <c r="A8" s="579" t="s">
        <v>3823</v>
      </c>
      <c r="B8" s="580" t="s">
        <v>3824</v>
      </c>
      <c r="C8" s="580" t="s">
        <v>3825</v>
      </c>
      <c r="D8" s="581" t="s">
        <v>3826</v>
      </c>
      <c r="E8" s="582" t="s">
        <v>3827</v>
      </c>
      <c r="F8" s="583"/>
      <c r="G8" s="584" t="s">
        <v>3828</v>
      </c>
    </row>
    <row r="9" spans="1:29" ht="15.95" customHeight="1">
      <c r="A9" s="585">
        <f>+C6</f>
        <v>45748</v>
      </c>
      <c r="B9" s="586">
        <f>+'DAP3'!D48</f>
        <v>0</v>
      </c>
      <c r="C9" s="586">
        <v>0</v>
      </c>
      <c r="D9" s="587">
        <v>0</v>
      </c>
      <c r="E9" s="588">
        <v>0</v>
      </c>
      <c r="G9" s="589" t="str">
        <f t="shared" ref="G9:G43" si="0">+IF(+ABS(B9)+ABS(C9)+ABS(D9)+ABS(E9)=0,"NE","ANO")</f>
        <v>NE</v>
      </c>
    </row>
    <row r="10" spans="1:29"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29"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29" ht="15.95" customHeight="1">
      <c r="A12" s="585">
        <f>CONCATENATE("1.",IF(MONTH(A11)&lt;12,MONTH(A11)+1,MONTH(A11)-11),".",IF(MONTH(A11)&gt;11,YEAR(A11)+1,YEAR(A11)))-1</f>
        <v>45808</v>
      </c>
      <c r="B12" s="586">
        <v>0</v>
      </c>
      <c r="C12" s="586">
        <f>+'SP2'!S9</f>
        <v>4759</v>
      </c>
      <c r="D12" s="587">
        <f>+'SP2'!AH9</f>
        <v>357</v>
      </c>
      <c r="E12" s="588">
        <v>0</v>
      </c>
      <c r="G12" s="589" t="str">
        <f t="shared" si="0"/>
        <v>ANO</v>
      </c>
    </row>
    <row r="13" spans="1:29" ht="15.95" customHeight="1">
      <c r="A13" s="585">
        <f>CONCATENATE("7.",IF(MONTH(A11)&lt;12,MONTH(A11)+1,MONTH(A11)-11),".",IF(MONTH(A11)&gt;11,YEAR(A11)+1,YEAR(A11)))+1</f>
        <v>45816</v>
      </c>
      <c r="B13" s="586">
        <v>0</v>
      </c>
      <c r="C13" s="586">
        <v>0</v>
      </c>
      <c r="D13" s="586">
        <v>0</v>
      </c>
      <c r="E13" s="588">
        <f>E11</f>
        <v>3143</v>
      </c>
      <c r="G13" s="589" t="str">
        <f t="shared" si="0"/>
        <v>ANO</v>
      </c>
    </row>
    <row r="14" spans="1:29"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29" ht="15.95" customHeight="1">
      <c r="A15" s="585">
        <f>CONCATENATE("1.",IF(MONTH(A14)&lt;12,MONTH(A14)+1,MONTH(A14)-11),".",IF(MONTH(A14)&gt;11,YEAR(A14)+1,YEAR(A14)))-1</f>
        <v>45838</v>
      </c>
      <c r="B15" s="586">
        <v>0</v>
      </c>
      <c r="C15" s="586">
        <f>+C12</f>
        <v>4759</v>
      </c>
      <c r="D15" s="586">
        <f>+D12</f>
        <v>357</v>
      </c>
      <c r="E15" s="588">
        <v>0</v>
      </c>
      <c r="G15" s="589" t="str">
        <f t="shared" si="0"/>
        <v>ANO</v>
      </c>
    </row>
    <row r="16" spans="1:29"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400" t="s">
        <v>3830</v>
      </c>
      <c r="B44" s="2400"/>
      <c r="C44" s="2401"/>
      <c r="D44" s="2401"/>
      <c r="E44" s="2401"/>
      <c r="G44" s="589" t="s">
        <v>3831</v>
      </c>
    </row>
    <row r="45" spans="1:7" ht="33" customHeight="1">
      <c r="A45" s="2400" t="s">
        <v>3832</v>
      </c>
      <c r="B45" s="2400"/>
      <c r="C45" s="2401"/>
      <c r="D45" s="2401"/>
      <c r="E45" s="2401"/>
      <c r="G45" s="589" t="s">
        <v>3831</v>
      </c>
    </row>
    <row r="46" spans="1:7" ht="21.95" customHeight="1">
      <c r="A46" s="2400" t="s">
        <v>3833</v>
      </c>
      <c r="B46" s="2400"/>
      <c r="C46" s="2401"/>
      <c r="D46" s="2401"/>
      <c r="E46" s="2401"/>
      <c r="G46" s="589" t="s">
        <v>3831</v>
      </c>
    </row>
    <row r="47" spans="1:7" ht="21.95" customHeight="1">
      <c r="A47" s="2400" t="s">
        <v>3834</v>
      </c>
      <c r="B47" s="2400"/>
      <c r="C47" s="2401"/>
      <c r="D47" s="2401"/>
      <c r="E47" s="2401"/>
      <c r="G47" s="589" t="s">
        <v>3831</v>
      </c>
    </row>
    <row r="48" spans="1:7" ht="21.95" customHeight="1">
      <c r="A48" s="2400" t="s">
        <v>3835</v>
      </c>
      <c r="B48" s="2400"/>
      <c r="C48" s="2401"/>
      <c r="D48" s="2401"/>
      <c r="E48" s="2401"/>
      <c r="G48" s="589" t="s">
        <v>3831</v>
      </c>
    </row>
    <row r="49" spans="1:7" ht="33" customHeight="1">
      <c r="A49" s="2402" t="s">
        <v>3836</v>
      </c>
      <c r="B49" s="2403"/>
      <c r="C49" s="2403"/>
      <c r="D49" s="2403"/>
      <c r="E49" s="2403"/>
      <c r="G49" s="589" t="s">
        <v>3831</v>
      </c>
    </row>
    <row r="50" spans="1:7" ht="15.95" customHeight="1">
      <c r="A50" s="2396" t="s">
        <v>3837</v>
      </c>
      <c r="B50" s="2396"/>
      <c r="C50" s="2397"/>
      <c r="D50" s="2397"/>
      <c r="E50" s="2397"/>
      <c r="G50" s="589" t="s">
        <v>3831</v>
      </c>
    </row>
    <row r="51" spans="1:7" ht="15.95" customHeight="1">
      <c r="A51" s="2398" t="str">
        <f>+'DAP1'!A46</f>
        <v>Formulář zpracovala ASPEKT HM, daňová, účetní a auditorská kancelář, www.danovapriznani.cz, business.center.cz</v>
      </c>
      <c r="B51" s="2399"/>
      <c r="C51" s="2399"/>
      <c r="D51" s="2399"/>
      <c r="E51" s="2399"/>
      <c r="G51" s="589" t="s">
        <v>3831</v>
      </c>
    </row>
    <row r="52" spans="1:7">
      <c r="A52" s="597"/>
      <c r="B52" s="578"/>
      <c r="C52" s="578"/>
      <c r="D52" s="578"/>
      <c r="E52" s="578"/>
    </row>
    <row r="53" spans="1:7">
      <c r="A53" s="597"/>
      <c r="B53" s="578"/>
      <c r="C53" s="578"/>
      <c r="D53" s="578"/>
      <c r="E53" s="578"/>
    </row>
    <row r="54" spans="1:7">
      <c r="A54" s="597"/>
      <c r="B54" s="578"/>
      <c r="C54" s="578"/>
      <c r="D54" s="578"/>
      <c r="E54" s="578"/>
    </row>
    <row r="55" spans="1:7">
      <c r="A55" s="578"/>
      <c r="B55" s="578"/>
      <c r="C55" s="578"/>
      <c r="D55" s="578"/>
      <c r="E55" s="578"/>
    </row>
    <row r="56" spans="1:7">
      <c r="A56" s="578"/>
      <c r="B56" s="578"/>
      <c r="C56" s="578"/>
      <c r="D56" s="578"/>
      <c r="E56" s="578"/>
    </row>
    <row r="57" spans="1:7">
      <c r="A57" s="578"/>
      <c r="B57" s="578"/>
      <c r="C57" s="578"/>
      <c r="D57" s="578"/>
      <c r="E57" s="578"/>
    </row>
    <row r="58" spans="1:7">
      <c r="A58" s="578"/>
      <c r="B58" s="578"/>
      <c r="C58" s="578"/>
      <c r="D58" s="578"/>
      <c r="E58" s="578"/>
    </row>
    <row r="59" spans="1:7">
      <c r="A59" s="578"/>
      <c r="B59" s="578"/>
      <c r="C59" s="578"/>
      <c r="D59" s="578"/>
      <c r="E59" s="578"/>
    </row>
    <row r="60" spans="1:7" hidden="1">
      <c r="A60" s="578" t="s">
        <v>248</v>
      </c>
      <c r="B60" s="578"/>
      <c r="C60" s="578"/>
      <c r="D60" s="578"/>
      <c r="E60" s="578"/>
    </row>
    <row r="61" spans="1:7">
      <c r="A61" s="578"/>
      <c r="B61" s="578"/>
      <c r="C61" s="578"/>
      <c r="D61" s="578"/>
      <c r="E61" s="578"/>
    </row>
    <row r="62" spans="1:7">
      <c r="A62" s="578"/>
      <c r="B62" s="578"/>
      <c r="C62" s="578"/>
      <c r="D62" s="578"/>
      <c r="E62" s="578"/>
    </row>
    <row r="63" spans="1:7">
      <c r="A63" s="578"/>
      <c r="B63" s="578"/>
      <c r="C63" s="578"/>
      <c r="D63" s="578"/>
      <c r="E63" s="578"/>
    </row>
    <row r="64" spans="1:7">
      <c r="A64" s="578"/>
      <c r="B64" s="578"/>
      <c r="C64" s="578"/>
      <c r="D64" s="578"/>
      <c r="E64" s="578"/>
    </row>
    <row r="65" spans="1:5">
      <c r="A65" s="578"/>
      <c r="B65" s="578"/>
      <c r="C65" s="578"/>
      <c r="D65" s="578"/>
      <c r="E65" s="578"/>
    </row>
    <row r="66" spans="1:5">
      <c r="A66" s="578"/>
      <c r="B66" s="578"/>
      <c r="C66" s="578"/>
      <c r="D66" s="578"/>
      <c r="E66" s="578"/>
    </row>
    <row r="67" spans="1:5">
      <c r="A67" s="578"/>
      <c r="B67" s="578"/>
      <c r="C67" s="578"/>
      <c r="D67" s="578"/>
      <c r="E67" s="578"/>
    </row>
    <row r="68" spans="1:5">
      <c r="A68" s="578"/>
      <c r="B68" s="578"/>
      <c r="C68" s="578"/>
      <c r="D68" s="578"/>
      <c r="E68" s="578"/>
    </row>
    <row r="69" spans="1:5">
      <c r="A69" s="578"/>
      <c r="B69" s="578"/>
      <c r="C69" s="578"/>
      <c r="D69" s="578"/>
      <c r="E69" s="578"/>
    </row>
    <row r="70" spans="1:5">
      <c r="A70" s="578"/>
      <c r="B70" s="578"/>
      <c r="C70" s="578"/>
      <c r="D70" s="578"/>
      <c r="E70" s="578"/>
    </row>
    <row r="71" spans="1:5">
      <c r="A71" s="578"/>
      <c r="B71" s="578"/>
      <c r="C71" s="578"/>
      <c r="D71" s="578"/>
      <c r="E71" s="578"/>
    </row>
    <row r="72" spans="1:5">
      <c r="A72" s="578"/>
      <c r="B72" s="578"/>
      <c r="C72" s="578"/>
      <c r="D72" s="578"/>
      <c r="E72" s="578"/>
    </row>
    <row r="73" spans="1:5">
      <c r="A73" s="578"/>
      <c r="B73" s="578"/>
      <c r="C73" s="578"/>
      <c r="D73" s="578"/>
      <c r="E73" s="578"/>
    </row>
    <row r="74" spans="1:5">
      <c r="A74" s="578"/>
      <c r="B74" s="578"/>
      <c r="C74" s="578"/>
      <c r="D74" s="578"/>
      <c r="E74" s="578"/>
    </row>
    <row r="75" spans="1:5">
      <c r="A75" s="578"/>
      <c r="B75" s="578"/>
      <c r="C75" s="578"/>
      <c r="D75" s="578"/>
      <c r="E75" s="578"/>
    </row>
    <row r="76" spans="1:5">
      <c r="A76" s="578"/>
      <c r="B76" s="578"/>
      <c r="C76" s="578"/>
      <c r="D76" s="578"/>
      <c r="E76" s="578"/>
    </row>
    <row r="77" spans="1:5">
      <c r="A77" s="578"/>
      <c r="B77" s="578"/>
      <c r="C77" s="578"/>
      <c r="D77" s="578"/>
      <c r="E77" s="578"/>
    </row>
    <row r="78" spans="1:5">
      <c r="A78" s="578"/>
      <c r="B78" s="578"/>
      <c r="C78" s="578"/>
      <c r="D78" s="578"/>
      <c r="E78" s="578"/>
    </row>
    <row r="79" spans="1:5">
      <c r="A79" s="578"/>
      <c r="B79" s="578"/>
      <c r="C79" s="578"/>
      <c r="D79" s="578"/>
      <c r="E79" s="578"/>
    </row>
    <row r="80" spans="1:5">
      <c r="A80" s="578"/>
      <c r="B80" s="578"/>
      <c r="C80" s="578"/>
      <c r="D80" s="578"/>
      <c r="E80" s="578"/>
    </row>
    <row r="81" spans="1:5">
      <c r="A81" s="578"/>
      <c r="B81" s="578"/>
      <c r="C81" s="578"/>
      <c r="D81" s="578"/>
      <c r="E81" s="578"/>
    </row>
    <row r="82" spans="1:5">
      <c r="A82" s="578"/>
      <c r="B82" s="578"/>
      <c r="C82" s="578"/>
      <c r="D82" s="578"/>
      <c r="E82" s="578"/>
    </row>
    <row r="83" spans="1:5">
      <c r="A83" s="578"/>
      <c r="B83" s="578"/>
      <c r="C83" s="578"/>
      <c r="D83" s="578"/>
      <c r="E83" s="578"/>
    </row>
    <row r="84" spans="1:5">
      <c r="A84" s="578"/>
      <c r="B84" s="578"/>
      <c r="C84" s="578"/>
      <c r="D84" s="578"/>
      <c r="E84" s="578"/>
    </row>
    <row r="85" spans="1:5">
      <c r="A85" s="578"/>
      <c r="B85" s="578"/>
      <c r="C85" s="578"/>
      <c r="D85" s="578"/>
      <c r="E85" s="578"/>
    </row>
    <row r="86" spans="1:5">
      <c r="A86" s="578"/>
      <c r="B86" s="578"/>
      <c r="C86" s="578"/>
      <c r="D86" s="578"/>
      <c r="E86" s="578"/>
    </row>
    <row r="87" spans="1:5">
      <c r="A87" s="578"/>
      <c r="B87" s="578"/>
      <c r="C87" s="578"/>
      <c r="D87" s="578"/>
      <c r="E87" s="578"/>
    </row>
    <row r="88" spans="1:5">
      <c r="A88" s="578"/>
      <c r="B88" s="578"/>
      <c r="C88" s="578"/>
      <c r="D88" s="578"/>
      <c r="E88" s="578"/>
    </row>
    <row r="89" spans="1:5">
      <c r="A89" s="578"/>
      <c r="B89" s="578"/>
      <c r="C89" s="578"/>
      <c r="D89" s="578"/>
      <c r="E89" s="578"/>
    </row>
    <row r="90" spans="1:5">
      <c r="A90" s="578"/>
      <c r="B90" s="578"/>
      <c r="C90" s="578"/>
      <c r="D90" s="578"/>
      <c r="E90" s="578"/>
    </row>
    <row r="91" spans="1:5">
      <c r="A91" s="578"/>
      <c r="B91" s="578"/>
      <c r="C91" s="578"/>
      <c r="D91" s="578"/>
      <c r="E91" s="578"/>
    </row>
    <row r="92" spans="1:5">
      <c r="A92" s="578"/>
      <c r="B92" s="578"/>
      <c r="C92" s="578"/>
      <c r="D92" s="578"/>
      <c r="E92" s="578"/>
    </row>
    <row r="93" spans="1:5">
      <c r="A93" s="578"/>
      <c r="B93" s="578"/>
      <c r="C93" s="578"/>
      <c r="D93" s="578"/>
      <c r="E93" s="578"/>
    </row>
    <row r="94" spans="1:5">
      <c r="A94" s="578"/>
      <c r="B94" s="578"/>
      <c r="C94" s="578"/>
      <c r="D94" s="578"/>
      <c r="E94" s="578"/>
    </row>
    <row r="95" spans="1:5">
      <c r="A95" s="578"/>
      <c r="B95" s="578"/>
      <c r="C95" s="578"/>
      <c r="D95" s="578"/>
      <c r="E95" s="578"/>
    </row>
    <row r="96" spans="1:5">
      <c r="A96" s="578"/>
      <c r="B96" s="578"/>
      <c r="C96" s="578"/>
      <c r="D96" s="578"/>
      <c r="E96" s="578"/>
    </row>
    <row r="97" spans="1:5">
      <c r="A97" s="578"/>
      <c r="B97" s="578"/>
      <c r="C97" s="578"/>
      <c r="D97" s="578"/>
      <c r="E97" s="578"/>
    </row>
    <row r="98" spans="1:5">
      <c r="A98" s="578"/>
      <c r="B98" s="578"/>
      <c r="C98" s="578"/>
      <c r="D98" s="578"/>
      <c r="E98" s="578"/>
    </row>
    <row r="99" spans="1:5">
      <c r="A99" s="578"/>
      <c r="B99" s="578"/>
      <c r="C99" s="578"/>
      <c r="D99" s="578"/>
      <c r="E99" s="578"/>
    </row>
    <row r="100" spans="1:5" hidden="1">
      <c r="A100" s="578">
        <f>+IF('DAP2'!E10&lt;0.5*'DAP2'!E16,+IF('DAP2'!E10/'DAP2'!E16&gt;0.15,0.5,1),0)</f>
        <v>0</v>
      </c>
      <c r="B100" s="578"/>
      <c r="C100" s="578"/>
      <c r="D100" s="578"/>
      <c r="E100" s="578"/>
    </row>
    <row r="101" spans="1:5">
      <c r="A101" s="578"/>
      <c r="B101" s="578"/>
      <c r="C101" s="578"/>
      <c r="D101" s="578"/>
      <c r="E101" s="578"/>
    </row>
    <row r="102" spans="1:5">
      <c r="A102" s="578"/>
      <c r="B102" s="578"/>
      <c r="C102" s="578"/>
      <c r="D102" s="578"/>
      <c r="E102" s="578"/>
    </row>
    <row r="103" spans="1:5">
      <c r="A103" s="578"/>
      <c r="B103" s="578"/>
      <c r="C103" s="578"/>
      <c r="D103" s="578"/>
      <c r="E103" s="578"/>
    </row>
    <row r="104" spans="1:5">
      <c r="A104" s="578"/>
      <c r="B104" s="578"/>
      <c r="C104" s="578"/>
      <c r="D104" s="578"/>
      <c r="E104" s="578"/>
    </row>
    <row r="105" spans="1:5">
      <c r="A105" s="578"/>
      <c r="B105" s="578"/>
      <c r="C105" s="578"/>
      <c r="D105" s="578"/>
      <c r="E105" s="578"/>
    </row>
    <row r="106" spans="1:5">
      <c r="A106" s="578"/>
      <c r="B106" s="578"/>
      <c r="C106" s="578"/>
      <c r="D106" s="578"/>
      <c r="E106" s="578"/>
    </row>
    <row r="107" spans="1:5">
      <c r="A107" s="578"/>
      <c r="B107" s="578"/>
      <c r="C107" s="578"/>
      <c r="D107" s="578"/>
      <c r="E107" s="578"/>
    </row>
    <row r="108" spans="1:5">
      <c r="A108" s="578"/>
      <c r="B108" s="578"/>
      <c r="C108" s="578"/>
      <c r="D108" s="578"/>
      <c r="E108" s="578"/>
    </row>
    <row r="109" spans="1:5">
      <c r="A109" s="578"/>
      <c r="B109" s="578"/>
      <c r="C109" s="578"/>
      <c r="D109" s="578"/>
      <c r="E109" s="578"/>
    </row>
    <row r="110" spans="1:5">
      <c r="A110" s="578"/>
      <c r="B110" s="578"/>
      <c r="C110" s="578"/>
      <c r="D110" s="578"/>
      <c r="E110" s="578"/>
    </row>
    <row r="111" spans="1:5">
      <c r="A111" s="578"/>
      <c r="B111" s="578"/>
      <c r="C111" s="578"/>
      <c r="D111" s="578"/>
      <c r="E111" s="578"/>
    </row>
    <row r="112" spans="1:5">
      <c r="A112" s="578"/>
      <c r="B112" s="578"/>
      <c r="C112" s="578"/>
      <c r="D112" s="578"/>
      <c r="E112" s="578"/>
    </row>
    <row r="113" spans="1:5">
      <c r="A113" s="578"/>
      <c r="B113" s="578"/>
      <c r="C113" s="578"/>
      <c r="D113" s="578"/>
      <c r="E113" s="578"/>
    </row>
    <row r="114" spans="1:5">
      <c r="A114" s="578"/>
      <c r="B114" s="578"/>
      <c r="C114" s="578"/>
      <c r="D114" s="578"/>
      <c r="E114" s="578"/>
    </row>
    <row r="115" spans="1:5">
      <c r="A115" s="578"/>
      <c r="B115" s="578"/>
      <c r="C115" s="578"/>
      <c r="D115" s="578"/>
      <c r="E115" s="578"/>
    </row>
    <row r="116" spans="1:5">
      <c r="A116" s="578"/>
      <c r="B116" s="578"/>
      <c r="C116" s="578"/>
      <c r="D116" s="578"/>
      <c r="E116" s="578"/>
    </row>
    <row r="117" spans="1:5">
      <c r="A117" s="578"/>
      <c r="B117" s="578"/>
      <c r="C117" s="578"/>
      <c r="D117" s="578"/>
      <c r="E117" s="578"/>
    </row>
    <row r="118" spans="1:5">
      <c r="A118" s="578"/>
      <c r="B118" s="578"/>
      <c r="C118" s="578"/>
      <c r="D118" s="578"/>
      <c r="E118" s="578"/>
    </row>
    <row r="119" spans="1:5">
      <c r="A119" s="578"/>
      <c r="B119" s="578"/>
      <c r="C119" s="578"/>
      <c r="D119" s="578"/>
      <c r="E119" s="578"/>
    </row>
    <row r="120" spans="1:5">
      <c r="A120" s="578"/>
      <c r="B120" s="578"/>
      <c r="C120" s="578"/>
      <c r="D120" s="578"/>
      <c r="E120" s="578"/>
    </row>
    <row r="121" spans="1:5">
      <c r="A121" s="578"/>
      <c r="B121" s="578"/>
      <c r="C121" s="578"/>
      <c r="D121" s="578"/>
      <c r="E121" s="578"/>
    </row>
    <row r="122" spans="1:5" s="578" customFormat="1"/>
    <row r="123" spans="1:5" s="578" customFormat="1"/>
    <row r="124" spans="1:5" s="578" customFormat="1"/>
    <row r="125" spans="1:5" s="578" customFormat="1"/>
    <row r="126" spans="1:5" s="578" customFormat="1"/>
    <row r="127" spans="1:5" s="578" customFormat="1"/>
    <row r="128" spans="1:5"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sheetData>
  <sheetProtection algorithmName="SHA-512" hashValue="Uxon80iSx5S0VAdsfQ65u/GfYMFNs4/ETbShabJ0Autdv9gZ8QWBs8zDMYzB2uMSWT5+zp0pXqdC++OkKtwLIQ==" saltValue="SrZAIiELV8+7209agJLzWQ==" spinCount="100000" sheet="1" autoFilter="0"/>
  <autoFilter ref="G8:G51" xr:uid="{00000000-0009-0000-0000-00001D000000}"/>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P34" sqref="P34"/>
    </sheetView>
  </sheetViews>
  <sheetFormatPr defaultColWidth="9.140625" defaultRowHeight="12.75"/>
  <cols>
    <col min="1" max="1" width="6.7109375" style="320" customWidth="1"/>
    <col min="2" max="2" width="36.5703125" style="320" customWidth="1"/>
    <col min="3" max="3" width="6.85546875" style="320" customWidth="1"/>
    <col min="4" max="7" width="9.140625" style="320"/>
    <col min="8" max="8" width="6.7109375" style="320" customWidth="1"/>
    <col min="9" max="9" width="36.5703125" style="320" customWidth="1"/>
    <col min="10" max="10" width="6.85546875" style="320" customWidth="1"/>
    <col min="11" max="12" width="9.140625" style="320"/>
    <col min="13" max="13" width="6.7109375" style="320" customWidth="1"/>
    <col min="14" max="59" width="9.140625" style="319"/>
    <col min="60" max="16384" width="9.140625"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c r="A3" s="439" t="s">
        <v>3443</v>
      </c>
      <c r="B3" s="440" t="s">
        <v>3522</v>
      </c>
      <c r="C3" s="439"/>
      <c r="D3" s="439"/>
      <c r="E3" s="439"/>
      <c r="F3" s="439"/>
      <c r="G3" s="439"/>
      <c r="H3" s="439"/>
      <c r="I3" s="439"/>
      <c r="J3" s="439"/>
      <c r="K3" s="439"/>
      <c r="L3" s="439"/>
      <c r="M3" s="439"/>
    </row>
    <row r="4" spans="1:13">
      <c r="A4" s="439" t="s">
        <v>3443</v>
      </c>
      <c r="B4" s="441" t="s">
        <v>3729</v>
      </c>
      <c r="C4" s="439"/>
      <c r="D4" s="439"/>
      <c r="E4" s="439"/>
      <c r="F4" s="439"/>
      <c r="G4" s="439"/>
      <c r="H4" s="439"/>
      <c r="I4" s="439"/>
      <c r="J4" s="439"/>
      <c r="K4" s="439"/>
      <c r="L4" s="439"/>
      <c r="M4" s="439"/>
    </row>
    <row r="5" spans="1:13">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c r="A12" s="439" t="s">
        <v>3443</v>
      </c>
      <c r="B12" s="463"/>
      <c r="C12" s="464"/>
      <c r="D12" s="465"/>
      <c r="E12" s="465"/>
      <c r="F12" s="465"/>
      <c r="G12" s="466"/>
      <c r="H12" s="467"/>
      <c r="I12" s="468"/>
      <c r="J12" s="469"/>
      <c r="K12" s="470"/>
      <c r="L12" s="471"/>
      <c r="M12" s="439"/>
    </row>
    <row r="13" spans="1:13">
      <c r="A13" s="439" t="s">
        <v>3443</v>
      </c>
      <c r="B13" s="472"/>
      <c r="C13" s="473"/>
      <c r="D13" s="474"/>
      <c r="E13" s="474"/>
      <c r="F13" s="474"/>
      <c r="G13" s="475"/>
      <c r="H13" s="467"/>
      <c r="I13" s="472"/>
      <c r="J13" s="469"/>
      <c r="K13" s="470"/>
      <c r="L13" s="471"/>
      <c r="M13" s="439"/>
    </row>
    <row r="14" spans="1:13">
      <c r="A14" s="439" t="s">
        <v>3443</v>
      </c>
      <c r="B14" s="472"/>
      <c r="C14" s="473"/>
      <c r="D14" s="474"/>
      <c r="E14" s="474"/>
      <c r="F14" s="474"/>
      <c r="G14" s="475"/>
      <c r="H14" s="467"/>
      <c r="I14" s="472"/>
      <c r="J14" s="469"/>
      <c r="K14" s="470"/>
      <c r="L14" s="471"/>
      <c r="M14" s="439"/>
    </row>
    <row r="15" spans="1:13">
      <c r="A15" s="439" t="s">
        <v>3443</v>
      </c>
      <c r="B15" s="472"/>
      <c r="C15" s="473"/>
      <c r="D15" s="474"/>
      <c r="E15" s="474"/>
      <c r="F15" s="474"/>
      <c r="G15" s="475"/>
      <c r="H15" s="467"/>
      <c r="I15" s="472"/>
      <c r="J15" s="469"/>
      <c r="K15" s="470"/>
      <c r="L15" s="471"/>
      <c r="M15" s="439"/>
    </row>
    <row r="16" spans="1:13">
      <c r="A16" s="439" t="s">
        <v>3443</v>
      </c>
      <c r="B16" s="472"/>
      <c r="C16" s="473"/>
      <c r="D16" s="474"/>
      <c r="E16" s="474"/>
      <c r="F16" s="474"/>
      <c r="G16" s="475"/>
      <c r="H16" s="467"/>
      <c r="I16" s="472"/>
      <c r="J16" s="469"/>
      <c r="K16" s="470"/>
      <c r="L16" s="471"/>
      <c r="M16" s="439"/>
    </row>
    <row r="17" spans="1:13">
      <c r="A17" s="439" t="s">
        <v>3443</v>
      </c>
      <c r="B17" s="472"/>
      <c r="C17" s="473"/>
      <c r="D17" s="474"/>
      <c r="E17" s="474"/>
      <c r="F17" s="474"/>
      <c r="G17" s="475"/>
      <c r="H17" s="467"/>
      <c r="I17" s="472"/>
      <c r="J17" s="469"/>
      <c r="K17" s="470"/>
      <c r="L17" s="471"/>
      <c r="M17" s="439"/>
    </row>
    <row r="18" spans="1:13">
      <c r="A18" s="439" t="s">
        <v>3443</v>
      </c>
      <c r="B18" s="472"/>
      <c r="C18" s="473"/>
      <c r="D18" s="474"/>
      <c r="E18" s="474"/>
      <c r="F18" s="474"/>
      <c r="G18" s="475"/>
      <c r="H18" s="467"/>
      <c r="I18" s="472"/>
      <c r="J18" s="469"/>
      <c r="K18" s="470"/>
      <c r="L18" s="471"/>
      <c r="M18" s="439"/>
    </row>
    <row r="19" spans="1:13">
      <c r="A19" s="439" t="s">
        <v>3443</v>
      </c>
      <c r="B19" s="472"/>
      <c r="C19" s="473"/>
      <c r="D19" s="474"/>
      <c r="E19" s="474"/>
      <c r="F19" s="474"/>
      <c r="G19" s="475"/>
      <c r="H19" s="467"/>
      <c r="I19" s="472"/>
      <c r="J19" s="469"/>
      <c r="K19" s="470"/>
      <c r="L19" s="471"/>
      <c r="M19" s="439"/>
    </row>
    <row r="20" spans="1:13">
      <c r="A20" s="439" t="s">
        <v>3443</v>
      </c>
      <c r="B20" s="472"/>
      <c r="C20" s="473"/>
      <c r="D20" s="474"/>
      <c r="E20" s="474"/>
      <c r="F20" s="474"/>
      <c r="G20" s="475"/>
      <c r="H20" s="467"/>
      <c r="I20" s="472"/>
      <c r="J20" s="469"/>
      <c r="K20" s="470"/>
      <c r="L20" s="471"/>
      <c r="M20" s="439"/>
    </row>
    <row r="21" spans="1:13">
      <c r="A21" s="439" t="s">
        <v>3443</v>
      </c>
      <c r="B21" s="472"/>
      <c r="C21" s="473"/>
      <c r="D21" s="474"/>
      <c r="E21" s="474"/>
      <c r="F21" s="474"/>
      <c r="G21" s="475"/>
      <c r="H21" s="467"/>
      <c r="I21" s="472"/>
      <c r="J21" s="469"/>
      <c r="K21" s="470"/>
      <c r="L21" s="471"/>
      <c r="M21" s="439"/>
    </row>
    <row r="22" spans="1:13">
      <c r="A22" s="439" t="s">
        <v>3443</v>
      </c>
      <c r="B22" s="472"/>
      <c r="C22" s="473"/>
      <c r="D22" s="474"/>
      <c r="E22" s="474"/>
      <c r="F22" s="474"/>
      <c r="G22" s="475"/>
      <c r="H22" s="467"/>
      <c r="I22" s="472"/>
      <c r="J22" s="469"/>
      <c r="K22" s="470"/>
      <c r="L22" s="471"/>
      <c r="M22" s="439"/>
    </row>
    <row r="23" spans="1:13">
      <c r="A23" s="439" t="s">
        <v>3443</v>
      </c>
      <c r="B23" s="472"/>
      <c r="C23" s="473"/>
      <c r="D23" s="474"/>
      <c r="E23" s="474"/>
      <c r="F23" s="474"/>
      <c r="G23" s="475"/>
      <c r="H23" s="467"/>
      <c r="I23" s="472"/>
      <c r="J23" s="469"/>
      <c r="K23" s="470"/>
      <c r="L23" s="471"/>
      <c r="M23" s="439"/>
    </row>
    <row r="24" spans="1:13">
      <c r="A24" s="439" t="s">
        <v>3443</v>
      </c>
      <c r="B24" s="472"/>
      <c r="C24" s="473"/>
      <c r="D24" s="474"/>
      <c r="E24" s="474"/>
      <c r="F24" s="474"/>
      <c r="G24" s="475"/>
      <c r="H24" s="467"/>
      <c r="I24" s="472"/>
      <c r="J24" s="469"/>
      <c r="K24" s="470"/>
      <c r="L24" s="471"/>
      <c r="M24" s="439"/>
    </row>
    <row r="25" spans="1:13">
      <c r="A25" s="439" t="s">
        <v>3443</v>
      </c>
      <c r="B25" s="472"/>
      <c r="C25" s="473"/>
      <c r="D25" s="474"/>
      <c r="E25" s="474"/>
      <c r="F25" s="474"/>
      <c r="G25" s="475"/>
      <c r="H25" s="467"/>
      <c r="I25" s="472"/>
      <c r="J25" s="469"/>
      <c r="K25" s="470"/>
      <c r="L25" s="471"/>
      <c r="M25" s="439"/>
    </row>
    <row r="26" spans="1:13">
      <c r="A26" s="439" t="s">
        <v>3443</v>
      </c>
      <c r="B26" s="472"/>
      <c r="C26" s="473"/>
      <c r="D26" s="474"/>
      <c r="E26" s="474"/>
      <c r="F26" s="474"/>
      <c r="G26" s="475"/>
      <c r="H26" s="467"/>
      <c r="I26" s="472"/>
      <c r="J26" s="469"/>
      <c r="K26" s="470"/>
      <c r="L26" s="471"/>
      <c r="M26" s="439"/>
    </row>
    <row r="27" spans="1:13">
      <c r="A27" s="439" t="s">
        <v>3443</v>
      </c>
      <c r="B27" s="472"/>
      <c r="C27" s="473"/>
      <c r="D27" s="474"/>
      <c r="E27" s="474"/>
      <c r="F27" s="474"/>
      <c r="G27" s="475"/>
      <c r="H27" s="467"/>
      <c r="I27" s="472"/>
      <c r="J27" s="469"/>
      <c r="K27" s="470"/>
      <c r="L27" s="471"/>
      <c r="M27" s="439"/>
    </row>
    <row r="28" spans="1:13">
      <c r="A28" s="439" t="s">
        <v>3443</v>
      </c>
      <c r="B28" s="472"/>
      <c r="C28" s="473"/>
      <c r="D28" s="474"/>
      <c r="E28" s="474"/>
      <c r="F28" s="474"/>
      <c r="G28" s="475"/>
      <c r="H28" s="467"/>
      <c r="I28" s="472"/>
      <c r="J28" s="469"/>
      <c r="K28" s="470"/>
      <c r="L28" s="471"/>
      <c r="M28" s="439"/>
    </row>
    <row r="29" spans="1:13">
      <c r="A29" s="439" t="s">
        <v>3443</v>
      </c>
      <c r="B29" s="472"/>
      <c r="C29" s="473"/>
      <c r="D29" s="474"/>
      <c r="E29" s="474"/>
      <c r="F29" s="474"/>
      <c r="G29" s="475"/>
      <c r="H29" s="467"/>
      <c r="I29" s="472"/>
      <c r="J29" s="469"/>
      <c r="K29" s="470"/>
      <c r="L29" s="471"/>
      <c r="M29" s="439"/>
    </row>
    <row r="30" spans="1:13">
      <c r="A30" s="439" t="s">
        <v>3443</v>
      </c>
      <c r="B30" s="472"/>
      <c r="C30" s="473"/>
      <c r="D30" s="474"/>
      <c r="E30" s="474"/>
      <c r="F30" s="474"/>
      <c r="G30" s="475"/>
      <c r="H30" s="467"/>
      <c r="I30" s="472"/>
      <c r="J30" s="469"/>
      <c r="K30" s="470"/>
      <c r="L30" s="471"/>
      <c r="M30" s="439"/>
    </row>
    <row r="31" spans="1:13">
      <c r="A31" s="439" t="s">
        <v>3443</v>
      </c>
      <c r="B31" s="472"/>
      <c r="C31" s="473"/>
      <c r="D31" s="474"/>
      <c r="E31" s="474"/>
      <c r="F31" s="474"/>
      <c r="G31" s="475"/>
      <c r="H31" s="467"/>
      <c r="I31" s="472"/>
      <c r="J31" s="469"/>
      <c r="K31" s="470"/>
      <c r="L31" s="471"/>
      <c r="M31" s="439"/>
    </row>
    <row r="32" spans="1:13">
      <c r="A32" s="439" t="s">
        <v>3443</v>
      </c>
      <c r="B32" s="472"/>
      <c r="C32" s="473"/>
      <c r="D32" s="474"/>
      <c r="E32" s="474"/>
      <c r="F32" s="474"/>
      <c r="G32" s="475"/>
      <c r="H32" s="467"/>
      <c r="I32" s="472"/>
      <c r="J32" s="469"/>
      <c r="K32" s="470"/>
      <c r="L32" s="471"/>
      <c r="M32" s="439"/>
    </row>
    <row r="33" spans="1:13">
      <c r="A33" s="439" t="s">
        <v>3443</v>
      </c>
      <c r="B33" s="472"/>
      <c r="C33" s="473"/>
      <c r="D33" s="474"/>
      <c r="E33" s="474"/>
      <c r="F33" s="474"/>
      <c r="G33" s="475"/>
      <c r="H33" s="467"/>
      <c r="I33" s="472"/>
      <c r="J33" s="476"/>
      <c r="K33" s="470"/>
      <c r="L33" s="471"/>
      <c r="M33" s="439"/>
    </row>
    <row r="34" spans="1:13">
      <c r="A34" s="439" t="s">
        <v>3443</v>
      </c>
      <c r="B34" s="472"/>
      <c r="C34" s="473"/>
      <c r="D34" s="474"/>
      <c r="E34" s="474"/>
      <c r="F34" s="474"/>
      <c r="G34" s="475"/>
      <c r="H34" s="467"/>
      <c r="I34" s="472"/>
      <c r="J34" s="476"/>
      <c r="K34" s="470"/>
      <c r="L34" s="471"/>
      <c r="M34" s="439"/>
    </row>
    <row r="35" spans="1:13">
      <c r="A35" s="439" t="s">
        <v>3443</v>
      </c>
      <c r="B35" s="472"/>
      <c r="C35" s="473"/>
      <c r="D35" s="474"/>
      <c r="E35" s="474"/>
      <c r="F35" s="474"/>
      <c r="G35" s="475"/>
      <c r="H35" s="467"/>
      <c r="I35" s="472"/>
      <c r="J35" s="476"/>
      <c r="K35" s="470"/>
      <c r="L35" s="471"/>
      <c r="M35" s="439"/>
    </row>
    <row r="36" spans="1:13">
      <c r="A36" s="439" t="s">
        <v>3443</v>
      </c>
      <c r="B36" s="472"/>
      <c r="C36" s="473"/>
      <c r="D36" s="474"/>
      <c r="E36" s="474"/>
      <c r="F36" s="474"/>
      <c r="G36" s="475"/>
      <c r="H36" s="467"/>
      <c r="I36" s="472"/>
      <c r="J36" s="476"/>
      <c r="K36" s="470"/>
      <c r="L36" s="471"/>
      <c r="M36" s="439"/>
    </row>
    <row r="37" spans="1:13">
      <c r="A37" s="439" t="s">
        <v>3443</v>
      </c>
      <c r="B37" s="472"/>
      <c r="C37" s="473"/>
      <c r="D37" s="474"/>
      <c r="E37" s="474"/>
      <c r="F37" s="474"/>
      <c r="G37" s="475"/>
      <c r="H37" s="467"/>
      <c r="I37" s="472"/>
      <c r="J37" s="476"/>
      <c r="K37" s="470"/>
      <c r="L37" s="471"/>
      <c r="M37" s="439"/>
    </row>
    <row r="38" spans="1:13">
      <c r="A38" s="439" t="s">
        <v>3443</v>
      </c>
      <c r="B38" s="472"/>
      <c r="C38" s="473"/>
      <c r="D38" s="474"/>
      <c r="E38" s="474"/>
      <c r="F38" s="474"/>
      <c r="G38" s="475"/>
      <c r="H38" s="467"/>
      <c r="I38" s="472"/>
      <c r="J38" s="476"/>
      <c r="K38" s="470"/>
      <c r="L38" s="471"/>
      <c r="M38" s="439"/>
    </row>
    <row r="39" spans="1:13">
      <c r="A39" s="439" t="s">
        <v>3443</v>
      </c>
      <c r="B39" s="472"/>
      <c r="C39" s="473"/>
      <c r="D39" s="474"/>
      <c r="E39" s="474"/>
      <c r="F39" s="474"/>
      <c r="G39" s="475"/>
      <c r="H39" s="467"/>
      <c r="I39" s="472"/>
      <c r="J39" s="476"/>
      <c r="K39" s="470"/>
      <c r="L39" s="471"/>
      <c r="M39" s="439"/>
    </row>
    <row r="40" spans="1:13">
      <c r="A40" s="439" t="s">
        <v>3443</v>
      </c>
      <c r="B40" s="472"/>
      <c r="C40" s="473"/>
      <c r="D40" s="474"/>
      <c r="E40" s="474"/>
      <c r="F40" s="474"/>
      <c r="G40" s="475"/>
      <c r="H40" s="467"/>
      <c r="I40" s="472"/>
      <c r="J40" s="476"/>
      <c r="K40" s="470"/>
      <c r="L40" s="471"/>
      <c r="M40" s="439"/>
    </row>
    <row r="41" spans="1:13">
      <c r="A41" s="439" t="s">
        <v>3443</v>
      </c>
      <c r="B41" s="472"/>
      <c r="C41" s="473"/>
      <c r="D41" s="474"/>
      <c r="E41" s="474"/>
      <c r="F41" s="474"/>
      <c r="G41" s="475"/>
      <c r="H41" s="467"/>
      <c r="I41" s="472"/>
      <c r="J41" s="476"/>
      <c r="K41" s="470"/>
      <c r="L41" s="471"/>
      <c r="M41" s="439"/>
    </row>
    <row r="42" spans="1:13">
      <c r="A42" s="439" t="s">
        <v>3443</v>
      </c>
      <c r="B42" s="472"/>
      <c r="C42" s="473"/>
      <c r="D42" s="474"/>
      <c r="E42" s="474"/>
      <c r="F42" s="474"/>
      <c r="G42" s="475"/>
      <c r="H42" s="467"/>
      <c r="I42" s="472"/>
      <c r="J42" s="476"/>
      <c r="K42" s="470"/>
      <c r="L42" s="471"/>
      <c r="M42" s="439"/>
    </row>
    <row r="43" spans="1:13">
      <c r="A43" s="439" t="s">
        <v>3443</v>
      </c>
      <c r="B43" s="472"/>
      <c r="C43" s="473"/>
      <c r="D43" s="474"/>
      <c r="E43" s="474"/>
      <c r="F43" s="474"/>
      <c r="G43" s="475"/>
      <c r="H43" s="467"/>
      <c r="I43" s="472"/>
      <c r="J43" s="476"/>
      <c r="K43" s="470"/>
      <c r="L43" s="471"/>
      <c r="M43" s="439"/>
    </row>
    <row r="44" spans="1:13">
      <c r="A44" s="439" t="s">
        <v>3443</v>
      </c>
      <c r="B44" s="472"/>
      <c r="C44" s="473"/>
      <c r="D44" s="474"/>
      <c r="E44" s="474"/>
      <c r="F44" s="474"/>
      <c r="G44" s="475"/>
      <c r="H44" s="467"/>
      <c r="I44" s="472"/>
      <c r="J44" s="476"/>
      <c r="K44" s="470"/>
      <c r="L44" s="471"/>
      <c r="M44" s="439"/>
    </row>
    <row r="45" spans="1:13">
      <c r="A45" s="439" t="s">
        <v>3443</v>
      </c>
      <c r="B45" s="472"/>
      <c r="C45" s="473"/>
      <c r="D45" s="474"/>
      <c r="E45" s="474"/>
      <c r="F45" s="474"/>
      <c r="G45" s="475"/>
      <c r="H45" s="467"/>
      <c r="I45" s="472"/>
      <c r="J45" s="476"/>
      <c r="K45" s="470"/>
      <c r="L45" s="471"/>
      <c r="M45" s="439"/>
    </row>
    <row r="46" spans="1:13">
      <c r="A46" s="439" t="s">
        <v>3443</v>
      </c>
      <c r="B46" s="472"/>
      <c r="C46" s="473"/>
      <c r="D46" s="474"/>
      <c r="E46" s="474"/>
      <c r="F46" s="474"/>
      <c r="G46" s="475"/>
      <c r="H46" s="467"/>
      <c r="I46" s="472"/>
      <c r="J46" s="476"/>
      <c r="K46" s="470"/>
      <c r="L46" s="471"/>
      <c r="M46" s="439"/>
    </row>
    <row r="47" spans="1:13">
      <c r="A47" s="439" t="s">
        <v>3443</v>
      </c>
      <c r="B47" s="472"/>
      <c r="C47" s="473"/>
      <c r="D47" s="474"/>
      <c r="E47" s="474"/>
      <c r="F47" s="474"/>
      <c r="G47" s="475"/>
      <c r="H47" s="467"/>
      <c r="I47" s="472"/>
      <c r="J47" s="476"/>
      <c r="K47" s="470"/>
      <c r="L47" s="471"/>
      <c r="M47" s="439"/>
    </row>
    <row r="48" spans="1:13">
      <c r="A48" s="439" t="s">
        <v>3443</v>
      </c>
      <c r="B48" s="472"/>
      <c r="C48" s="473"/>
      <c r="D48" s="474"/>
      <c r="E48" s="474"/>
      <c r="F48" s="474"/>
      <c r="G48" s="475"/>
      <c r="H48" s="467"/>
      <c r="I48" s="472"/>
      <c r="J48" s="476"/>
      <c r="K48" s="470"/>
      <c r="L48" s="471"/>
      <c r="M48" s="439"/>
    </row>
    <row r="49" spans="1:13">
      <c r="A49" s="439" t="s">
        <v>3443</v>
      </c>
      <c r="B49" s="472"/>
      <c r="C49" s="473"/>
      <c r="D49" s="474"/>
      <c r="E49" s="474"/>
      <c r="F49" s="474"/>
      <c r="G49" s="475"/>
      <c r="H49" s="467"/>
      <c r="I49" s="472"/>
      <c r="J49" s="476"/>
      <c r="K49" s="470"/>
      <c r="L49" s="471"/>
      <c r="M49" s="439"/>
    </row>
    <row r="50" spans="1:13">
      <c r="A50" s="439" t="s">
        <v>3443</v>
      </c>
      <c r="B50" s="472"/>
      <c r="C50" s="473"/>
      <c r="D50" s="474"/>
      <c r="E50" s="474"/>
      <c r="F50" s="474"/>
      <c r="G50" s="475"/>
      <c r="H50" s="467"/>
      <c r="I50" s="472"/>
      <c r="J50" s="476"/>
      <c r="K50" s="470"/>
      <c r="L50" s="471"/>
      <c r="M50" s="439"/>
    </row>
    <row r="51" spans="1:13">
      <c r="A51" s="439" t="s">
        <v>3443</v>
      </c>
      <c r="B51" s="472"/>
      <c r="C51" s="473"/>
      <c r="D51" s="474"/>
      <c r="E51" s="474"/>
      <c r="F51" s="474"/>
      <c r="G51" s="475"/>
      <c r="H51" s="467"/>
      <c r="I51" s="472"/>
      <c r="J51" s="476"/>
      <c r="K51" s="470"/>
      <c r="L51" s="471"/>
      <c r="M51" s="439"/>
    </row>
    <row r="52" spans="1:13">
      <c r="A52" s="439" t="s">
        <v>3443</v>
      </c>
      <c r="B52" s="472"/>
      <c r="C52" s="473"/>
      <c r="D52" s="474"/>
      <c r="E52" s="474"/>
      <c r="F52" s="474"/>
      <c r="G52" s="475"/>
      <c r="H52" s="467"/>
      <c r="I52" s="472"/>
      <c r="J52" s="476"/>
      <c r="K52" s="470"/>
      <c r="L52" s="471"/>
      <c r="M52" s="439"/>
    </row>
    <row r="53" spans="1:13">
      <c r="A53" s="439" t="s">
        <v>3443</v>
      </c>
      <c r="B53" s="472"/>
      <c r="C53" s="473"/>
      <c r="D53" s="474"/>
      <c r="E53" s="474"/>
      <c r="F53" s="474"/>
      <c r="G53" s="475"/>
      <c r="H53" s="467"/>
      <c r="I53" s="472"/>
      <c r="J53" s="476"/>
      <c r="K53" s="470"/>
      <c r="L53" s="471"/>
      <c r="M53" s="439"/>
    </row>
    <row r="54" spans="1:13">
      <c r="A54" s="439" t="s">
        <v>3443</v>
      </c>
      <c r="B54" s="472"/>
      <c r="C54" s="473"/>
      <c r="D54" s="474"/>
      <c r="E54" s="474"/>
      <c r="F54" s="474"/>
      <c r="G54" s="475"/>
      <c r="H54" s="467"/>
      <c r="I54" s="472"/>
      <c r="J54" s="476"/>
      <c r="K54" s="470"/>
      <c r="L54" s="471"/>
      <c r="M54" s="439"/>
    </row>
    <row r="55" spans="1:13">
      <c r="A55" s="439" t="s">
        <v>3443</v>
      </c>
      <c r="B55" s="472"/>
      <c r="C55" s="473"/>
      <c r="D55" s="474"/>
      <c r="E55" s="474"/>
      <c r="F55" s="474"/>
      <c r="G55" s="475"/>
      <c r="H55" s="467"/>
      <c r="I55" s="472"/>
      <c r="J55" s="476"/>
      <c r="K55" s="470"/>
      <c r="L55" s="471"/>
      <c r="M55" s="439"/>
    </row>
    <row r="56" spans="1:13">
      <c r="A56" s="439" t="s">
        <v>3443</v>
      </c>
      <c r="B56" s="472"/>
      <c r="C56" s="473"/>
      <c r="D56" s="474"/>
      <c r="E56" s="474"/>
      <c r="F56" s="474"/>
      <c r="G56" s="475"/>
      <c r="H56" s="467"/>
      <c r="I56" s="472"/>
      <c r="J56" s="476"/>
      <c r="K56" s="470"/>
      <c r="L56" s="471"/>
      <c r="M56" s="439"/>
    </row>
    <row r="57" spans="1:13">
      <c r="A57" s="439" t="s">
        <v>3443</v>
      </c>
      <c r="B57" s="472"/>
      <c r="C57" s="473"/>
      <c r="D57" s="474"/>
      <c r="E57" s="474"/>
      <c r="F57" s="474"/>
      <c r="G57" s="475"/>
      <c r="H57" s="467"/>
      <c r="I57" s="472"/>
      <c r="J57" s="476"/>
      <c r="K57" s="470"/>
      <c r="L57" s="471"/>
      <c r="M57" s="439"/>
    </row>
    <row r="58" spans="1:13">
      <c r="A58" s="439" t="s">
        <v>3443</v>
      </c>
      <c r="B58" s="472"/>
      <c r="C58" s="473"/>
      <c r="D58" s="474"/>
      <c r="E58" s="474"/>
      <c r="F58" s="474"/>
      <c r="G58" s="475"/>
      <c r="H58" s="467"/>
      <c r="I58" s="472"/>
      <c r="J58" s="476"/>
      <c r="K58" s="470"/>
      <c r="L58" s="471"/>
      <c r="M58" s="439"/>
    </row>
    <row r="59" spans="1:13">
      <c r="A59" s="439" t="s">
        <v>3443</v>
      </c>
      <c r="B59" s="472"/>
      <c r="C59" s="473"/>
      <c r="D59" s="474"/>
      <c r="E59" s="474"/>
      <c r="F59" s="474"/>
      <c r="G59" s="475"/>
      <c r="H59" s="467"/>
      <c r="I59" s="472"/>
      <c r="J59" s="476"/>
      <c r="K59" s="470"/>
      <c r="L59" s="471"/>
      <c r="M59" s="439"/>
    </row>
    <row r="60" spans="1:13">
      <c r="A60" s="439" t="s">
        <v>3443</v>
      </c>
      <c r="B60" s="472"/>
      <c r="C60" s="473"/>
      <c r="D60" s="474"/>
      <c r="E60" s="474"/>
      <c r="F60" s="474"/>
      <c r="G60" s="475"/>
      <c r="H60" s="467"/>
      <c r="I60" s="472"/>
      <c r="J60" s="476"/>
      <c r="K60" s="470"/>
      <c r="L60" s="471"/>
      <c r="M60" s="439"/>
    </row>
    <row r="61" spans="1:13">
      <c r="A61" s="439" t="s">
        <v>3443</v>
      </c>
      <c r="B61" s="472"/>
      <c r="C61" s="473"/>
      <c r="D61" s="474"/>
      <c r="E61" s="474"/>
      <c r="F61" s="474"/>
      <c r="G61" s="475"/>
      <c r="H61" s="467"/>
      <c r="I61" s="472"/>
      <c r="J61" s="476"/>
      <c r="K61" s="470"/>
      <c r="L61" s="471"/>
      <c r="M61" s="439"/>
    </row>
    <row r="62" spans="1:13">
      <c r="A62" s="439" t="s">
        <v>3443</v>
      </c>
      <c r="B62" s="472"/>
      <c r="C62" s="473"/>
      <c r="D62" s="474"/>
      <c r="E62" s="474"/>
      <c r="F62" s="474"/>
      <c r="G62" s="475"/>
      <c r="H62" s="467"/>
      <c r="I62" s="472"/>
      <c r="J62" s="476"/>
      <c r="K62" s="470"/>
      <c r="L62" s="471"/>
      <c r="M62" s="439"/>
    </row>
    <row r="63" spans="1:13">
      <c r="A63" s="439" t="s">
        <v>3443</v>
      </c>
      <c r="B63" s="472"/>
      <c r="C63" s="473"/>
      <c r="D63" s="474"/>
      <c r="E63" s="474"/>
      <c r="F63" s="474"/>
      <c r="G63" s="475"/>
      <c r="H63" s="467"/>
      <c r="I63" s="472"/>
      <c r="J63" s="476"/>
      <c r="K63" s="470"/>
      <c r="L63" s="471"/>
      <c r="M63" s="439"/>
    </row>
    <row r="64" spans="1:13">
      <c r="A64" s="439" t="s">
        <v>3443</v>
      </c>
      <c r="B64" s="472"/>
      <c r="C64" s="473"/>
      <c r="D64" s="474"/>
      <c r="E64" s="474"/>
      <c r="F64" s="474"/>
      <c r="G64" s="475"/>
      <c r="H64" s="467"/>
      <c r="I64" s="472"/>
      <c r="J64" s="476"/>
      <c r="K64" s="470"/>
      <c r="L64" s="471"/>
      <c r="M64" s="439"/>
    </row>
    <row r="65" spans="1:13">
      <c r="A65" s="439" t="s">
        <v>3443</v>
      </c>
      <c r="B65" s="472"/>
      <c r="C65" s="473"/>
      <c r="D65" s="474"/>
      <c r="E65" s="474"/>
      <c r="F65" s="474"/>
      <c r="G65" s="475"/>
      <c r="H65" s="467"/>
      <c r="I65" s="472"/>
      <c r="J65" s="476"/>
      <c r="K65" s="470"/>
      <c r="L65" s="471"/>
      <c r="M65" s="439"/>
    </row>
    <row r="66" spans="1:13">
      <c r="A66" s="439" t="s">
        <v>3443</v>
      </c>
      <c r="B66" s="472"/>
      <c r="C66" s="473"/>
      <c r="D66" s="474"/>
      <c r="E66" s="474"/>
      <c r="F66" s="474"/>
      <c r="G66" s="475"/>
      <c r="H66" s="467"/>
      <c r="I66" s="472"/>
      <c r="J66" s="476"/>
      <c r="K66" s="470"/>
      <c r="L66" s="471"/>
      <c r="M66" s="439"/>
    </row>
    <row r="67" spans="1:13">
      <c r="A67" s="439" t="s">
        <v>3443</v>
      </c>
      <c r="B67" s="472"/>
      <c r="C67" s="473"/>
      <c r="D67" s="474"/>
      <c r="E67" s="474"/>
      <c r="F67" s="474"/>
      <c r="G67" s="475"/>
      <c r="H67" s="467"/>
      <c r="I67" s="472"/>
      <c r="J67" s="476"/>
      <c r="K67" s="470"/>
      <c r="L67" s="471"/>
      <c r="M67" s="439"/>
    </row>
    <row r="68" spans="1:13">
      <c r="A68" s="439" t="s">
        <v>3443</v>
      </c>
      <c r="B68" s="472"/>
      <c r="C68" s="473"/>
      <c r="D68" s="474"/>
      <c r="E68" s="474"/>
      <c r="F68" s="474"/>
      <c r="G68" s="475"/>
      <c r="H68" s="467"/>
      <c r="I68" s="472"/>
      <c r="J68" s="476"/>
      <c r="K68" s="470"/>
      <c r="L68" s="471"/>
      <c r="M68" s="439"/>
    </row>
    <row r="69" spans="1:13">
      <c r="A69" s="439" t="s">
        <v>3443</v>
      </c>
      <c r="B69" s="472"/>
      <c r="C69" s="473"/>
      <c r="D69" s="474"/>
      <c r="E69" s="474"/>
      <c r="F69" s="474"/>
      <c r="G69" s="475"/>
      <c r="H69" s="467"/>
      <c r="I69" s="472"/>
      <c r="J69" s="476"/>
      <c r="K69" s="470"/>
      <c r="L69" s="471"/>
      <c r="M69" s="439"/>
    </row>
    <row r="70" spans="1:13">
      <c r="A70" s="439" t="s">
        <v>3443</v>
      </c>
      <c r="B70" s="472"/>
      <c r="C70" s="473"/>
      <c r="D70" s="474"/>
      <c r="E70" s="474"/>
      <c r="F70" s="474"/>
      <c r="G70" s="475"/>
      <c r="H70" s="439"/>
      <c r="I70" s="472"/>
      <c r="J70" s="476"/>
      <c r="K70" s="470"/>
      <c r="L70" s="471"/>
      <c r="M70" s="439"/>
    </row>
    <row r="71" spans="1:13">
      <c r="A71" s="439" t="s">
        <v>3443</v>
      </c>
      <c r="B71" s="472"/>
      <c r="C71" s="473"/>
      <c r="D71" s="474"/>
      <c r="E71" s="474"/>
      <c r="F71" s="474"/>
      <c r="G71" s="475"/>
      <c r="H71" s="439"/>
      <c r="I71" s="472"/>
      <c r="J71" s="476"/>
      <c r="K71" s="470"/>
      <c r="L71" s="471"/>
      <c r="M71" s="439"/>
    </row>
    <row r="72" spans="1:13">
      <c r="A72" s="439" t="s">
        <v>3443</v>
      </c>
      <c r="B72" s="472"/>
      <c r="C72" s="473"/>
      <c r="D72" s="474"/>
      <c r="E72" s="474"/>
      <c r="F72" s="474"/>
      <c r="G72" s="475"/>
      <c r="H72" s="439"/>
      <c r="I72" s="472"/>
      <c r="J72" s="476"/>
      <c r="K72" s="470"/>
      <c r="L72" s="471"/>
      <c r="M72" s="439"/>
    </row>
    <row r="73" spans="1:13">
      <c r="A73" s="439" t="s">
        <v>3443</v>
      </c>
      <c r="B73" s="472"/>
      <c r="C73" s="473"/>
      <c r="D73" s="474"/>
      <c r="E73" s="474"/>
      <c r="F73" s="474"/>
      <c r="G73" s="475"/>
      <c r="H73" s="439"/>
      <c r="I73" s="472"/>
      <c r="J73" s="476"/>
      <c r="K73" s="470"/>
      <c r="L73" s="471"/>
      <c r="M73" s="439"/>
    </row>
    <row r="74" spans="1:13">
      <c r="A74" s="439" t="s">
        <v>3443</v>
      </c>
      <c r="B74" s="472"/>
      <c r="C74" s="473"/>
      <c r="D74" s="474"/>
      <c r="E74" s="474"/>
      <c r="F74" s="474"/>
      <c r="G74" s="475"/>
      <c r="H74" s="439"/>
      <c r="I74" s="472"/>
      <c r="J74" s="476"/>
      <c r="K74" s="470"/>
      <c r="L74" s="471"/>
      <c r="M74" s="439"/>
    </row>
    <row r="75" spans="1:13">
      <c r="A75" s="439" t="s">
        <v>3443</v>
      </c>
      <c r="B75" s="472"/>
      <c r="C75" s="473"/>
      <c r="D75" s="474"/>
      <c r="E75" s="474"/>
      <c r="F75" s="474"/>
      <c r="G75" s="475"/>
      <c r="H75" s="439"/>
      <c r="I75" s="472"/>
      <c r="J75" s="476"/>
      <c r="K75" s="470"/>
      <c r="L75" s="471"/>
      <c r="M75" s="439"/>
    </row>
    <row r="76" spans="1:13">
      <c r="A76" s="439" t="s">
        <v>3443</v>
      </c>
      <c r="B76" s="472"/>
      <c r="C76" s="473"/>
      <c r="D76" s="474"/>
      <c r="E76" s="474"/>
      <c r="F76" s="474"/>
      <c r="G76" s="475"/>
      <c r="H76" s="439"/>
      <c r="I76" s="472"/>
      <c r="J76" s="476"/>
      <c r="K76" s="470"/>
      <c r="L76" s="471"/>
      <c r="M76" s="439"/>
    </row>
    <row r="77" spans="1:13">
      <c r="A77" s="439" t="s">
        <v>3443</v>
      </c>
      <c r="B77" s="472"/>
      <c r="C77" s="473"/>
      <c r="D77" s="474"/>
      <c r="E77" s="474"/>
      <c r="F77" s="474"/>
      <c r="G77" s="475"/>
      <c r="H77" s="439"/>
      <c r="I77" s="472"/>
      <c r="J77" s="476"/>
      <c r="K77" s="470"/>
      <c r="L77" s="471"/>
      <c r="M77" s="439"/>
    </row>
    <row r="78" spans="1:13">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c r="A80" s="439" t="s">
        <v>3443</v>
      </c>
      <c r="B80" s="472"/>
      <c r="C80" s="473"/>
      <c r="D80" s="474"/>
      <c r="E80" s="474"/>
      <c r="F80" s="474"/>
      <c r="G80" s="475"/>
      <c r="H80" s="439"/>
      <c r="I80" s="441"/>
      <c r="J80" s="441"/>
      <c r="K80" s="441"/>
      <c r="L80" s="441"/>
      <c r="M80" s="439"/>
    </row>
    <row r="81" spans="1:13">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c r="A85" s="439" t="s">
        <v>3443</v>
      </c>
      <c r="B85" s="472"/>
      <c r="C85" s="473"/>
      <c r="D85" s="474"/>
      <c r="E85" s="474"/>
      <c r="F85" s="474"/>
      <c r="G85" s="475"/>
      <c r="H85" s="439"/>
      <c r="I85" s="439"/>
      <c r="J85" s="441"/>
      <c r="K85" s="481"/>
      <c r="L85" s="481"/>
      <c r="M85" s="439"/>
    </row>
    <row r="86" spans="1:13">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c r="A90" s="439"/>
      <c r="B90" s="472"/>
      <c r="C90" s="473"/>
      <c r="D90" s="474"/>
      <c r="E90" s="474"/>
      <c r="F90" s="474"/>
      <c r="G90" s="475"/>
      <c r="H90" s="439"/>
      <c r="I90" s="439"/>
      <c r="J90" s="439"/>
      <c r="K90" s="439"/>
      <c r="L90" s="439"/>
      <c r="M90" s="439"/>
    </row>
    <row r="91" spans="1:13">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c r="A96" s="439" t="s">
        <v>3443</v>
      </c>
      <c r="B96" s="463"/>
      <c r="C96" s="496"/>
      <c r="D96" s="497"/>
      <c r="E96" s="498"/>
      <c r="F96" s="491"/>
      <c r="G96" s="491"/>
      <c r="H96" s="439"/>
      <c r="I96" s="439"/>
      <c r="J96" s="439"/>
      <c r="K96" s="439"/>
      <c r="L96" s="439"/>
      <c r="M96" s="439"/>
    </row>
    <row r="97" spans="1:13">
      <c r="A97" s="439" t="s">
        <v>3443</v>
      </c>
      <c r="B97" s="472"/>
      <c r="C97" s="499"/>
      <c r="D97" s="500"/>
      <c r="E97" s="501"/>
      <c r="F97" s="491"/>
      <c r="G97" s="491"/>
      <c r="H97" s="439"/>
      <c r="I97" s="439"/>
      <c r="J97" s="439"/>
      <c r="K97" s="439"/>
      <c r="L97" s="439"/>
      <c r="M97" s="439"/>
    </row>
    <row r="98" spans="1:13">
      <c r="A98" s="439" t="s">
        <v>3443</v>
      </c>
      <c r="B98" s="472"/>
      <c r="C98" s="499"/>
      <c r="D98" s="500"/>
      <c r="E98" s="501"/>
      <c r="F98" s="491"/>
      <c r="G98" s="491"/>
      <c r="H98" s="439"/>
      <c r="I98" s="439"/>
      <c r="J98" s="439"/>
      <c r="K98" s="439"/>
      <c r="L98" s="439"/>
      <c r="M98" s="439"/>
    </row>
    <row r="99" spans="1:13">
      <c r="A99" s="439" t="s">
        <v>3443</v>
      </c>
      <c r="B99" s="472"/>
      <c r="C99" s="499"/>
      <c r="D99" s="500"/>
      <c r="E99" s="501"/>
      <c r="F99" s="491"/>
      <c r="G99" s="491"/>
      <c r="H99" s="439"/>
      <c r="I99" s="439"/>
      <c r="J99" s="439"/>
      <c r="K99" s="439"/>
      <c r="L99" s="439"/>
      <c r="M99" s="439"/>
    </row>
    <row r="100" spans="1:13">
      <c r="A100" s="439" t="s">
        <v>3443</v>
      </c>
      <c r="B100" s="472"/>
      <c r="C100" s="499"/>
      <c r="D100" s="500"/>
      <c r="E100" s="501"/>
      <c r="F100" s="491"/>
      <c r="G100" s="491"/>
      <c r="H100" s="439"/>
      <c r="I100" s="439"/>
      <c r="J100" s="439"/>
      <c r="K100" s="439"/>
      <c r="L100" s="439"/>
      <c r="M100" s="439"/>
    </row>
    <row r="101" spans="1:13">
      <c r="A101" s="439" t="s">
        <v>3443</v>
      </c>
      <c r="B101" s="472"/>
      <c r="C101" s="499"/>
      <c r="D101" s="500"/>
      <c r="E101" s="501"/>
      <c r="F101" s="439"/>
      <c r="G101" s="439"/>
      <c r="H101" s="439"/>
      <c r="I101" s="439"/>
      <c r="J101" s="439"/>
      <c r="K101" s="439"/>
      <c r="L101" s="439"/>
      <c r="M101" s="439"/>
    </row>
    <row r="102" spans="1:13">
      <c r="A102" s="439" t="s">
        <v>3443</v>
      </c>
      <c r="B102" s="472"/>
      <c r="C102" s="499"/>
      <c r="D102" s="500"/>
      <c r="E102" s="501"/>
      <c r="F102" s="439"/>
      <c r="G102" s="439"/>
      <c r="H102" s="439"/>
      <c r="I102" s="439"/>
      <c r="J102" s="439"/>
      <c r="K102" s="439"/>
      <c r="L102" s="439"/>
      <c r="M102" s="439"/>
    </row>
    <row r="103" spans="1:13">
      <c r="A103" s="439" t="s">
        <v>3443</v>
      </c>
      <c r="B103" s="472"/>
      <c r="C103" s="499"/>
      <c r="D103" s="500"/>
      <c r="E103" s="501"/>
      <c r="F103" s="439"/>
      <c r="G103" s="439"/>
      <c r="H103" s="439"/>
      <c r="I103" s="439"/>
      <c r="J103" s="439"/>
      <c r="K103" s="439"/>
      <c r="L103" s="439"/>
      <c r="M103" s="439"/>
    </row>
    <row r="104" spans="1:13">
      <c r="A104" s="439" t="s">
        <v>3443</v>
      </c>
      <c r="B104" s="472"/>
      <c r="C104" s="499"/>
      <c r="D104" s="500"/>
      <c r="E104" s="501"/>
      <c r="F104" s="439"/>
      <c r="G104" s="439"/>
      <c r="H104" s="439"/>
      <c r="I104" s="439"/>
      <c r="J104" s="439"/>
      <c r="K104" s="439"/>
      <c r="L104" s="439"/>
      <c r="M104" s="439"/>
    </row>
    <row r="105" spans="1:13">
      <c r="A105" s="439" t="s">
        <v>3443</v>
      </c>
      <c r="B105" s="472"/>
      <c r="C105" s="499"/>
      <c r="D105" s="500"/>
      <c r="E105" s="501"/>
      <c r="F105" s="439"/>
      <c r="G105" s="439"/>
      <c r="H105" s="439"/>
      <c r="I105" s="439"/>
      <c r="J105" s="439"/>
      <c r="K105" s="439"/>
      <c r="L105" s="439"/>
      <c r="M105" s="439"/>
    </row>
    <row r="106" spans="1:13">
      <c r="A106" s="439" t="s">
        <v>3443</v>
      </c>
      <c r="B106" s="472"/>
      <c r="C106" s="499"/>
      <c r="D106" s="500"/>
      <c r="E106" s="501"/>
      <c r="F106" s="439"/>
      <c r="G106" s="439"/>
      <c r="H106" s="439"/>
      <c r="I106" s="439"/>
      <c r="J106" s="439"/>
      <c r="K106" s="439"/>
      <c r="L106" s="439"/>
      <c r="M106" s="439"/>
    </row>
    <row r="107" spans="1:13">
      <c r="A107" s="439" t="s">
        <v>3443</v>
      </c>
      <c r="B107" s="472"/>
      <c r="C107" s="499"/>
      <c r="D107" s="500"/>
      <c r="E107" s="501"/>
      <c r="F107" s="439"/>
      <c r="G107" s="439"/>
      <c r="H107" s="439"/>
      <c r="I107" s="439"/>
      <c r="J107" s="439"/>
      <c r="K107" s="439"/>
      <c r="L107" s="439"/>
      <c r="M107" s="439"/>
    </row>
    <row r="108" spans="1:13">
      <c r="A108" s="439" t="s">
        <v>3443</v>
      </c>
      <c r="B108" s="472"/>
      <c r="C108" s="499"/>
      <c r="D108" s="500"/>
      <c r="E108" s="501"/>
      <c r="F108" s="439"/>
      <c r="G108" s="439"/>
      <c r="H108" s="439"/>
      <c r="I108" s="439"/>
      <c r="J108" s="439"/>
      <c r="K108" s="439"/>
      <c r="L108" s="439"/>
      <c r="M108" s="439"/>
    </row>
    <row r="109" spans="1:13">
      <c r="A109" s="439" t="s">
        <v>3443</v>
      </c>
      <c r="B109" s="472"/>
      <c r="C109" s="499"/>
      <c r="D109" s="500"/>
      <c r="E109" s="501"/>
      <c r="F109" s="439"/>
      <c r="G109" s="439"/>
      <c r="H109" s="439"/>
      <c r="I109" s="439"/>
      <c r="J109" s="439"/>
      <c r="K109" s="439"/>
      <c r="L109" s="439"/>
      <c r="M109" s="439"/>
    </row>
    <row r="110" spans="1:13">
      <c r="A110" s="439" t="s">
        <v>3443</v>
      </c>
      <c r="B110" s="472"/>
      <c r="C110" s="499"/>
      <c r="D110" s="500"/>
      <c r="E110" s="501"/>
      <c r="F110" s="439"/>
      <c r="G110" s="439"/>
      <c r="H110" s="439"/>
      <c r="I110" s="439"/>
      <c r="J110" s="439"/>
      <c r="K110" s="439"/>
      <c r="L110" s="439"/>
      <c r="M110" s="439"/>
    </row>
    <row r="111" spans="1:13">
      <c r="A111" s="439" t="s">
        <v>3443</v>
      </c>
      <c r="B111" s="472"/>
      <c r="C111" s="499"/>
      <c r="D111" s="500"/>
      <c r="E111" s="501"/>
      <c r="F111" s="439"/>
      <c r="G111" s="439"/>
      <c r="H111" s="439"/>
      <c r="I111" s="439"/>
      <c r="J111" s="439"/>
      <c r="K111" s="439"/>
      <c r="L111" s="439"/>
      <c r="M111" s="439"/>
    </row>
    <row r="112" spans="1:13">
      <c r="A112" s="439" t="s">
        <v>3443</v>
      </c>
      <c r="B112" s="472"/>
      <c r="C112" s="499"/>
      <c r="D112" s="500"/>
      <c r="E112" s="501"/>
      <c r="F112" s="439"/>
      <c r="G112" s="439"/>
      <c r="H112" s="439"/>
      <c r="I112" s="439"/>
      <c r="J112" s="439"/>
      <c r="K112" s="439"/>
      <c r="L112" s="439"/>
      <c r="M112" s="439"/>
    </row>
    <row r="113" spans="1:13">
      <c r="A113" s="439" t="s">
        <v>3443</v>
      </c>
      <c r="B113" s="472"/>
      <c r="C113" s="499"/>
      <c r="D113" s="500"/>
      <c r="E113" s="501"/>
      <c r="F113" s="439"/>
      <c r="G113" s="439"/>
      <c r="H113" s="439"/>
      <c r="I113" s="439"/>
      <c r="J113" s="439"/>
      <c r="K113" s="439"/>
      <c r="L113" s="439"/>
      <c r="M113" s="439"/>
    </row>
    <row r="114" spans="1:13">
      <c r="A114" s="439" t="s">
        <v>3443</v>
      </c>
      <c r="B114" s="472"/>
      <c r="C114" s="499"/>
      <c r="D114" s="500"/>
      <c r="E114" s="501"/>
      <c r="F114" s="439"/>
      <c r="G114" s="439"/>
      <c r="H114" s="439"/>
      <c r="I114" s="439"/>
      <c r="J114" s="439"/>
      <c r="K114" s="439"/>
      <c r="L114" s="439"/>
      <c r="M114" s="439"/>
    </row>
    <row r="115" spans="1:13">
      <c r="A115" s="439" t="s">
        <v>3443</v>
      </c>
      <c r="B115" s="472"/>
      <c r="C115" s="499"/>
      <c r="D115" s="500"/>
      <c r="E115" s="501"/>
      <c r="F115" s="439"/>
      <c r="G115" s="439"/>
      <c r="H115" s="439"/>
      <c r="I115" s="439"/>
      <c r="J115" s="439"/>
      <c r="K115" s="439"/>
      <c r="L115" s="439"/>
      <c r="M115" s="439"/>
    </row>
    <row r="116" spans="1:13">
      <c r="A116" s="439" t="s">
        <v>3443</v>
      </c>
      <c r="B116" s="472"/>
      <c r="C116" s="499"/>
      <c r="D116" s="500"/>
      <c r="E116" s="501"/>
      <c r="F116" s="439"/>
      <c r="G116" s="439"/>
      <c r="H116" s="439"/>
      <c r="I116" s="439"/>
      <c r="J116" s="439"/>
      <c r="K116" s="439"/>
      <c r="L116" s="439"/>
      <c r="M116" s="439"/>
    </row>
    <row r="117" spans="1:13">
      <c r="A117" s="439" t="s">
        <v>3443</v>
      </c>
      <c r="B117" s="472"/>
      <c r="C117" s="499"/>
      <c r="D117" s="500"/>
      <c r="E117" s="501"/>
      <c r="F117" s="439"/>
      <c r="G117" s="439"/>
      <c r="H117" s="439"/>
      <c r="I117" s="439"/>
      <c r="J117" s="439"/>
      <c r="K117" s="439"/>
      <c r="L117" s="439"/>
      <c r="M117" s="439"/>
    </row>
    <row r="118" spans="1:13">
      <c r="A118" s="439" t="s">
        <v>3443</v>
      </c>
      <c r="B118" s="472"/>
      <c r="C118" s="499"/>
      <c r="D118" s="500"/>
      <c r="E118" s="501"/>
      <c r="F118" s="439"/>
      <c r="G118" s="439"/>
      <c r="H118" s="439"/>
      <c r="I118" s="439"/>
      <c r="J118" s="439"/>
      <c r="K118" s="439"/>
      <c r="L118" s="439"/>
      <c r="M118" s="439"/>
    </row>
    <row r="119" spans="1:13">
      <c r="A119" s="439" t="s">
        <v>3443</v>
      </c>
      <c r="B119" s="472"/>
      <c r="C119" s="499"/>
      <c r="D119" s="500"/>
      <c r="E119" s="501"/>
      <c r="F119" s="439"/>
      <c r="G119" s="439"/>
      <c r="H119" s="439"/>
      <c r="I119" s="439"/>
      <c r="J119" s="439"/>
      <c r="K119" s="439"/>
      <c r="L119" s="439"/>
      <c r="M119" s="439"/>
    </row>
    <row r="120" spans="1:13">
      <c r="A120" s="439" t="s">
        <v>3443</v>
      </c>
      <c r="B120" s="472"/>
      <c r="C120" s="499"/>
      <c r="D120" s="500"/>
      <c r="E120" s="501"/>
      <c r="F120" s="439"/>
      <c r="G120" s="439"/>
      <c r="H120" s="439"/>
      <c r="I120" s="439"/>
      <c r="J120" s="439"/>
      <c r="K120" s="439"/>
      <c r="L120" s="439"/>
      <c r="M120" s="439"/>
    </row>
    <row r="121" spans="1:13">
      <c r="A121" s="439" t="s">
        <v>3443</v>
      </c>
      <c r="B121" s="472"/>
      <c r="C121" s="499"/>
      <c r="D121" s="500"/>
      <c r="E121" s="501"/>
      <c r="F121" s="439"/>
      <c r="G121" s="439"/>
      <c r="H121" s="439"/>
      <c r="I121" s="439"/>
      <c r="J121" s="439"/>
      <c r="K121" s="439"/>
      <c r="L121" s="439"/>
      <c r="M121" s="439"/>
    </row>
    <row r="122" spans="1:13">
      <c r="A122" s="439" t="s">
        <v>3443</v>
      </c>
      <c r="B122" s="472"/>
      <c r="C122" s="499"/>
      <c r="D122" s="500"/>
      <c r="E122" s="501"/>
      <c r="F122" s="439"/>
      <c r="G122" s="439"/>
      <c r="H122" s="439"/>
      <c r="I122" s="439"/>
      <c r="J122" s="439"/>
      <c r="K122" s="439"/>
      <c r="L122" s="439"/>
      <c r="M122" s="439"/>
    </row>
    <row r="123" spans="1:13">
      <c r="A123" s="439" t="s">
        <v>3443</v>
      </c>
      <c r="B123" s="472"/>
      <c r="C123" s="499"/>
      <c r="D123" s="500"/>
      <c r="E123" s="501"/>
      <c r="F123" s="439"/>
      <c r="G123" s="439"/>
      <c r="H123" s="439"/>
      <c r="I123" s="439"/>
      <c r="J123" s="439"/>
      <c r="K123" s="439"/>
      <c r="L123" s="439"/>
      <c r="M123" s="439"/>
    </row>
    <row r="124" spans="1:13">
      <c r="A124" s="439" t="s">
        <v>3443</v>
      </c>
      <c r="B124" s="472"/>
      <c r="C124" s="499"/>
      <c r="D124" s="500"/>
      <c r="E124" s="501"/>
      <c r="F124" s="439"/>
      <c r="G124" s="439"/>
      <c r="H124" s="439"/>
      <c r="I124" s="439"/>
      <c r="J124" s="439"/>
      <c r="K124" s="439"/>
      <c r="L124" s="439"/>
      <c r="M124" s="439"/>
    </row>
    <row r="125" spans="1:13">
      <c r="A125" s="439" t="s">
        <v>3443</v>
      </c>
      <c r="B125" s="472"/>
      <c r="C125" s="499"/>
      <c r="D125" s="500"/>
      <c r="E125" s="501"/>
      <c r="F125" s="439"/>
      <c r="G125" s="439"/>
      <c r="H125" s="439"/>
      <c r="I125" s="439"/>
      <c r="J125" s="439"/>
      <c r="K125" s="439"/>
      <c r="L125" s="439"/>
      <c r="M125" s="439"/>
    </row>
    <row r="126" spans="1:13">
      <c r="A126" s="439" t="s">
        <v>3443</v>
      </c>
      <c r="B126" s="472"/>
      <c r="C126" s="499"/>
      <c r="D126" s="500"/>
      <c r="E126" s="501"/>
      <c r="F126" s="439"/>
      <c r="G126" s="439"/>
      <c r="H126" s="439"/>
      <c r="I126" s="439"/>
      <c r="J126" s="439"/>
      <c r="K126" s="439"/>
      <c r="L126" s="439"/>
      <c r="M126" s="439"/>
    </row>
    <row r="127" spans="1:13">
      <c r="A127" s="439" t="s">
        <v>3443</v>
      </c>
      <c r="B127" s="472"/>
      <c r="C127" s="499"/>
      <c r="D127" s="500"/>
      <c r="E127" s="501"/>
      <c r="F127" s="439"/>
      <c r="G127" s="439"/>
      <c r="H127" s="439"/>
      <c r="I127" s="439"/>
      <c r="J127" s="439"/>
      <c r="K127" s="439"/>
      <c r="L127" s="439"/>
      <c r="M127" s="439"/>
    </row>
    <row r="128" spans="1:13">
      <c r="A128" s="439" t="s">
        <v>3443</v>
      </c>
      <c r="B128" s="472"/>
      <c r="C128" s="499"/>
      <c r="D128" s="500"/>
      <c r="E128" s="501"/>
      <c r="F128" s="439"/>
      <c r="G128" s="439"/>
      <c r="H128" s="439"/>
      <c r="I128" s="439"/>
      <c r="J128" s="439"/>
      <c r="K128" s="439"/>
      <c r="L128" s="439"/>
      <c r="M128" s="439"/>
    </row>
    <row r="129" spans="1:13">
      <c r="A129" s="439" t="s">
        <v>3443</v>
      </c>
      <c r="B129" s="472"/>
      <c r="C129" s="499"/>
      <c r="D129" s="500"/>
      <c r="E129" s="501"/>
      <c r="F129" s="439"/>
      <c r="G129" s="439"/>
      <c r="H129" s="439"/>
      <c r="I129" s="439"/>
      <c r="J129" s="439"/>
      <c r="K129" s="439"/>
      <c r="L129" s="439"/>
      <c r="M129" s="439"/>
    </row>
    <row r="130" spans="1:13">
      <c r="A130" s="439" t="s">
        <v>3443</v>
      </c>
      <c r="B130" s="472"/>
      <c r="C130" s="499"/>
      <c r="D130" s="500"/>
      <c r="E130" s="501"/>
      <c r="F130" s="439"/>
      <c r="G130" s="439"/>
      <c r="H130" s="439"/>
      <c r="I130" s="439"/>
      <c r="J130" s="439"/>
      <c r="K130" s="439"/>
      <c r="L130" s="439"/>
      <c r="M130" s="439"/>
    </row>
    <row r="131" spans="1:13">
      <c r="A131" s="439" t="s">
        <v>3443</v>
      </c>
      <c r="B131" s="472"/>
      <c r="C131" s="499"/>
      <c r="D131" s="500"/>
      <c r="E131" s="501"/>
      <c r="F131" s="439"/>
      <c r="G131" s="439"/>
      <c r="H131" s="439"/>
      <c r="I131" s="439"/>
      <c r="J131" s="439"/>
      <c r="K131" s="439"/>
      <c r="L131" s="439"/>
      <c r="M131" s="439"/>
    </row>
    <row r="132" spans="1:13">
      <c r="A132" s="439" t="s">
        <v>3443</v>
      </c>
      <c r="B132" s="472"/>
      <c r="C132" s="499"/>
      <c r="D132" s="500"/>
      <c r="E132" s="501"/>
      <c r="F132" s="439"/>
      <c r="G132" s="439"/>
      <c r="H132" s="439"/>
      <c r="I132" s="439"/>
      <c r="J132" s="439"/>
      <c r="K132" s="439"/>
      <c r="L132" s="439"/>
      <c r="M132" s="439"/>
    </row>
    <row r="133" spans="1:13">
      <c r="A133" s="439" t="s">
        <v>3443</v>
      </c>
      <c r="B133" s="472"/>
      <c r="C133" s="499"/>
      <c r="D133" s="500"/>
      <c r="E133" s="501"/>
      <c r="F133" s="439"/>
      <c r="G133" s="439"/>
      <c r="H133" s="439"/>
      <c r="I133" s="439"/>
      <c r="J133" s="439"/>
      <c r="K133" s="439"/>
      <c r="L133" s="439"/>
      <c r="M133" s="439"/>
    </row>
    <row r="134" spans="1:13">
      <c r="A134" s="439" t="s">
        <v>3443</v>
      </c>
      <c r="B134" s="472"/>
      <c r="C134" s="499"/>
      <c r="D134" s="500"/>
      <c r="E134" s="501"/>
      <c r="F134" s="439"/>
      <c r="G134" s="439"/>
      <c r="H134" s="439"/>
      <c r="I134" s="439"/>
      <c r="J134" s="439"/>
      <c r="K134" s="439"/>
      <c r="L134" s="439"/>
      <c r="M134" s="439"/>
    </row>
    <row r="135" spans="1:13">
      <c r="A135" s="439" t="s">
        <v>3443</v>
      </c>
      <c r="B135" s="472"/>
      <c r="C135" s="499"/>
      <c r="D135" s="500"/>
      <c r="E135" s="501"/>
      <c r="F135" s="439"/>
      <c r="G135" s="439"/>
      <c r="H135" s="439"/>
      <c r="I135" s="439"/>
      <c r="J135" s="439"/>
      <c r="K135" s="439"/>
      <c r="L135" s="439"/>
      <c r="M135" s="439"/>
    </row>
    <row r="136" spans="1:13">
      <c r="A136" s="439" t="s">
        <v>3443</v>
      </c>
      <c r="B136" s="472"/>
      <c r="C136" s="499"/>
      <c r="D136" s="500"/>
      <c r="E136" s="501"/>
      <c r="F136" s="439"/>
      <c r="G136" s="439"/>
      <c r="H136" s="439"/>
      <c r="I136" s="439"/>
      <c r="J136" s="439"/>
      <c r="K136" s="439"/>
      <c r="L136" s="439"/>
      <c r="M136" s="439"/>
    </row>
    <row r="137" spans="1:13">
      <c r="A137" s="439" t="s">
        <v>3443</v>
      </c>
      <c r="B137" s="472"/>
      <c r="C137" s="499"/>
      <c r="D137" s="500"/>
      <c r="E137" s="501"/>
      <c r="F137" s="439"/>
      <c r="G137" s="439"/>
      <c r="H137" s="439"/>
      <c r="I137" s="439"/>
      <c r="J137" s="439"/>
      <c r="K137" s="439"/>
      <c r="L137" s="439"/>
      <c r="M137" s="439"/>
    </row>
    <row r="138" spans="1:13">
      <c r="A138" s="439" t="s">
        <v>3443</v>
      </c>
      <c r="B138" s="472"/>
      <c r="C138" s="499"/>
      <c r="D138" s="500"/>
      <c r="E138" s="501"/>
      <c r="F138" s="439"/>
      <c r="G138" s="439"/>
      <c r="H138" s="439"/>
      <c r="I138" s="439"/>
      <c r="J138" s="439"/>
      <c r="K138" s="439"/>
      <c r="L138" s="439"/>
      <c r="M138" s="439"/>
    </row>
    <row r="139" spans="1:13">
      <c r="A139" s="439" t="s">
        <v>3443</v>
      </c>
      <c r="B139" s="472"/>
      <c r="C139" s="499"/>
      <c r="D139" s="500"/>
      <c r="E139" s="501"/>
      <c r="F139" s="439"/>
      <c r="G139" s="439"/>
      <c r="H139" s="439"/>
      <c r="I139" s="439"/>
      <c r="J139" s="439"/>
      <c r="K139" s="439"/>
      <c r="L139" s="439"/>
      <c r="M139" s="439"/>
    </row>
    <row r="140" spans="1:13">
      <c r="A140" s="439" t="s">
        <v>3443</v>
      </c>
      <c r="B140" s="472"/>
      <c r="C140" s="499"/>
      <c r="D140" s="500"/>
      <c r="E140" s="501"/>
      <c r="F140" s="439"/>
      <c r="G140" s="439"/>
      <c r="H140" s="439"/>
      <c r="I140" s="439"/>
      <c r="J140" s="439"/>
      <c r="K140" s="439"/>
      <c r="L140" s="439"/>
      <c r="M140" s="439"/>
    </row>
    <row r="141" spans="1:13">
      <c r="A141" s="439" t="s">
        <v>3443</v>
      </c>
      <c r="B141" s="472"/>
      <c r="C141" s="499"/>
      <c r="D141" s="500"/>
      <c r="E141" s="501"/>
      <c r="F141" s="439"/>
      <c r="G141" s="439"/>
      <c r="H141" s="439"/>
      <c r="I141" s="439"/>
      <c r="J141" s="439"/>
      <c r="K141" s="439"/>
      <c r="L141" s="439"/>
      <c r="M141" s="439"/>
    </row>
    <row r="142" spans="1:13">
      <c r="A142" s="439" t="s">
        <v>3443</v>
      </c>
      <c r="B142" s="472"/>
      <c r="C142" s="499"/>
      <c r="D142" s="500"/>
      <c r="E142" s="501"/>
      <c r="F142" s="439"/>
      <c r="G142" s="439"/>
      <c r="H142" s="439"/>
      <c r="I142" s="439"/>
      <c r="J142" s="439"/>
      <c r="K142" s="439"/>
      <c r="L142" s="439"/>
      <c r="M142" s="439"/>
    </row>
    <row r="143" spans="1:13">
      <c r="A143" s="439" t="s">
        <v>3443</v>
      </c>
      <c r="B143" s="472"/>
      <c r="C143" s="499"/>
      <c r="D143" s="500"/>
      <c r="E143" s="501"/>
      <c r="F143" s="439"/>
      <c r="G143" s="439"/>
      <c r="H143" s="439"/>
      <c r="I143" s="439"/>
      <c r="J143" s="439"/>
      <c r="K143" s="439"/>
      <c r="L143" s="439"/>
      <c r="M143" s="439"/>
    </row>
    <row r="144" spans="1:13">
      <c r="A144" s="439" t="s">
        <v>3443</v>
      </c>
      <c r="B144" s="472"/>
      <c r="C144" s="499"/>
      <c r="D144" s="500"/>
      <c r="E144" s="501"/>
      <c r="F144" s="439"/>
      <c r="G144" s="439"/>
      <c r="H144" s="439"/>
      <c r="I144" s="439"/>
      <c r="J144" s="439"/>
      <c r="K144" s="439"/>
      <c r="L144" s="439"/>
      <c r="M144" s="439"/>
    </row>
    <row r="145" spans="1:13">
      <c r="A145" s="439" t="s">
        <v>3443</v>
      </c>
      <c r="B145" s="472"/>
      <c r="C145" s="499"/>
      <c r="D145" s="500"/>
      <c r="E145" s="501"/>
      <c r="F145" s="439"/>
      <c r="G145" s="439"/>
      <c r="H145" s="439"/>
      <c r="I145" s="439"/>
      <c r="J145" s="439"/>
      <c r="K145" s="439"/>
      <c r="L145" s="439"/>
      <c r="M145" s="439"/>
    </row>
    <row r="146" spans="1:13">
      <c r="A146" s="439" t="s">
        <v>3443</v>
      </c>
      <c r="B146" s="472"/>
      <c r="C146" s="499"/>
      <c r="D146" s="500"/>
      <c r="E146" s="501"/>
      <c r="F146" s="439"/>
      <c r="G146" s="439"/>
      <c r="H146" s="439" t="s">
        <v>3443</v>
      </c>
      <c r="I146" s="439"/>
      <c r="J146" s="439"/>
      <c r="K146" s="439"/>
      <c r="L146" s="439"/>
      <c r="M146" s="439" t="s">
        <v>3443</v>
      </c>
    </row>
    <row r="147" spans="1:13">
      <c r="A147" s="439" t="s">
        <v>3443</v>
      </c>
      <c r="B147" s="472"/>
      <c r="C147" s="499"/>
      <c r="D147" s="500"/>
      <c r="E147" s="501"/>
      <c r="F147" s="439"/>
      <c r="G147" s="439"/>
      <c r="H147" s="439"/>
      <c r="I147" s="439"/>
      <c r="J147" s="439"/>
      <c r="K147" s="439"/>
      <c r="L147" s="439"/>
      <c r="M147" s="439"/>
    </row>
    <row r="148" spans="1:13">
      <c r="A148" s="439" t="s">
        <v>3443</v>
      </c>
      <c r="B148" s="472"/>
      <c r="C148" s="499"/>
      <c r="D148" s="500"/>
      <c r="E148" s="501"/>
      <c r="F148" s="439"/>
      <c r="G148" s="439"/>
      <c r="H148" s="439"/>
      <c r="I148" s="439"/>
      <c r="J148" s="439"/>
      <c r="K148" s="439"/>
      <c r="L148" s="439"/>
      <c r="M148" s="439"/>
    </row>
    <row r="149" spans="1:13">
      <c r="A149" s="439" t="s">
        <v>3443</v>
      </c>
      <c r="B149" s="472"/>
      <c r="C149" s="499"/>
      <c r="D149" s="500"/>
      <c r="E149" s="501"/>
      <c r="F149" s="439"/>
      <c r="G149" s="439"/>
      <c r="H149" s="439"/>
      <c r="I149" s="439"/>
      <c r="J149" s="439"/>
      <c r="K149" s="439"/>
      <c r="L149" s="439"/>
      <c r="M149" s="439"/>
    </row>
    <row r="150" spans="1:13">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c r="A152" s="439" t="s">
        <v>3443</v>
      </c>
      <c r="B152" s="439" t="s">
        <v>3443</v>
      </c>
      <c r="C152" s="439" t="s">
        <v>3443</v>
      </c>
      <c r="D152" s="439" t="s">
        <v>3443</v>
      </c>
      <c r="E152" s="439" t="s">
        <v>3443</v>
      </c>
      <c r="F152" s="439" t="s">
        <v>3443</v>
      </c>
      <c r="G152" s="439" t="s">
        <v>3443</v>
      </c>
      <c r="H152" s="439"/>
      <c r="I152" s="439"/>
      <c r="J152" s="439"/>
      <c r="K152" s="439"/>
      <c r="L152" s="439"/>
      <c r="M152" s="439"/>
    </row>
    <row r="153" spans="1:13" s="319" customFormat="1"/>
    <row r="154" spans="1:13" s="319" customFormat="1"/>
    <row r="155" spans="1:13" s="319" customFormat="1"/>
    <row r="156" spans="1:13" s="319" customFormat="1"/>
    <row r="157" spans="1:13" s="319" customFormat="1"/>
    <row r="158" spans="1:13" s="319" customFormat="1"/>
    <row r="159" spans="1:13" s="319" customFormat="1"/>
    <row r="160" spans="1:13" s="319" customFormat="1"/>
    <row r="161" s="319" customFormat="1"/>
    <row r="162" s="319" customFormat="1"/>
    <row r="163" s="319" customFormat="1"/>
    <row r="164" s="319" customFormat="1"/>
    <row r="165" s="319" customFormat="1"/>
    <row r="166" s="319" customFormat="1"/>
    <row r="167" s="319" customFormat="1"/>
    <row r="168" s="319" customFormat="1"/>
    <row r="169" s="319" customFormat="1"/>
    <row r="170" s="319" customFormat="1"/>
    <row r="171" s="319" customFormat="1"/>
    <row r="172" s="319" customFormat="1"/>
    <row r="173" s="319" customFormat="1"/>
    <row r="174" s="319" customFormat="1"/>
    <row r="175" s="319" customFormat="1"/>
    <row r="176" s="319" customFormat="1"/>
    <row r="177" s="319" customFormat="1"/>
    <row r="178" s="319" customFormat="1"/>
    <row r="179" s="319" customFormat="1"/>
    <row r="180" s="319" customFormat="1"/>
    <row r="181" s="319" customFormat="1"/>
    <row r="182" s="319" customFormat="1"/>
    <row r="183" s="319" customFormat="1"/>
    <row r="184" s="319" customFormat="1"/>
    <row r="185" s="319" customFormat="1"/>
    <row r="186" s="319" customFormat="1"/>
    <row r="187" s="319" customFormat="1"/>
    <row r="188" s="319" customFormat="1"/>
    <row r="189" s="319" customFormat="1"/>
    <row r="190" s="319" customFormat="1"/>
    <row r="191" s="319" customFormat="1"/>
    <row r="192" s="319" customFormat="1"/>
    <row r="193" s="319" customFormat="1"/>
    <row r="194" s="319" customFormat="1"/>
    <row r="195" s="319" customFormat="1"/>
    <row r="196" s="319" customFormat="1"/>
    <row r="197" s="319" customFormat="1"/>
    <row r="198" s="319" customFormat="1"/>
    <row r="199" s="319" customFormat="1"/>
    <row r="200" s="319" customFormat="1"/>
    <row r="201" s="319" customFormat="1"/>
    <row r="202" s="319" customFormat="1"/>
    <row r="203" s="319" customFormat="1"/>
    <row r="204" s="319" customFormat="1"/>
    <row r="205" s="319" customFormat="1"/>
    <row r="206" s="319" customFormat="1"/>
    <row r="207" s="319" customFormat="1"/>
    <row r="208" s="319" customFormat="1"/>
    <row r="209" s="319" customFormat="1"/>
    <row r="210" s="319" customFormat="1"/>
    <row r="211" s="319" customFormat="1"/>
    <row r="212" s="319" customFormat="1"/>
    <row r="213" s="319" customFormat="1"/>
    <row r="214" s="319" customFormat="1"/>
    <row r="215" s="319" customFormat="1"/>
    <row r="216" s="319" customFormat="1"/>
    <row r="217" s="319" customFormat="1"/>
    <row r="218" s="319" customFormat="1"/>
    <row r="219" s="319" customFormat="1"/>
    <row r="220" s="319" customFormat="1"/>
    <row r="221" s="319" customFormat="1"/>
    <row r="222" s="319" customFormat="1"/>
    <row r="223" s="319" customFormat="1"/>
    <row r="224" s="319" customFormat="1"/>
    <row r="225" s="319" customFormat="1"/>
    <row r="226" s="319" customFormat="1"/>
    <row r="227" s="319" customFormat="1"/>
    <row r="228" s="319" customFormat="1"/>
    <row r="229" s="319" customFormat="1"/>
    <row r="230" s="319" customFormat="1"/>
    <row r="231" s="319" customFormat="1"/>
    <row r="232" s="319" customFormat="1"/>
    <row r="233" s="319" customFormat="1"/>
    <row r="234" s="319" customFormat="1"/>
    <row r="235" s="319" customFormat="1"/>
    <row r="236" s="319" customFormat="1"/>
    <row r="237" s="319" customFormat="1"/>
    <row r="238" s="319" customFormat="1"/>
    <row r="239" s="319" customFormat="1"/>
    <row r="240" s="319" customFormat="1"/>
    <row r="241" s="319" customFormat="1"/>
    <row r="242" s="319" customFormat="1"/>
    <row r="243" s="319" customFormat="1"/>
    <row r="244" s="319" customFormat="1"/>
    <row r="245" s="319" customFormat="1"/>
    <row r="246" s="319" customFormat="1"/>
    <row r="247" s="319" customFormat="1"/>
    <row r="248" s="319" customFormat="1"/>
    <row r="249" s="319" customFormat="1"/>
    <row r="250" s="319" customFormat="1"/>
    <row r="251" s="319" customFormat="1"/>
    <row r="252" s="319" customFormat="1"/>
    <row r="253" s="319" customFormat="1"/>
    <row r="254" s="319" customFormat="1"/>
    <row r="255" s="319" customFormat="1"/>
    <row r="256" s="319" customFormat="1"/>
    <row r="257" s="319" customFormat="1"/>
    <row r="258" s="319" customFormat="1"/>
    <row r="259" s="319" customFormat="1"/>
    <row r="260" s="319" customFormat="1"/>
    <row r="261" s="319" customFormat="1"/>
    <row r="262" s="319" customFormat="1"/>
    <row r="263" s="319" customFormat="1"/>
    <row r="264" s="319" customFormat="1"/>
    <row r="265" s="319" customFormat="1"/>
    <row r="266" s="319" customFormat="1"/>
    <row r="267" s="319" customFormat="1"/>
    <row r="268" s="319" customFormat="1"/>
    <row r="269" s="319" customFormat="1"/>
    <row r="270" s="319" customFormat="1"/>
    <row r="271" s="319" customFormat="1"/>
    <row r="272" s="319" customFormat="1"/>
    <row r="273" s="319" customFormat="1"/>
    <row r="274" s="319" customFormat="1"/>
    <row r="275" s="319" customFormat="1"/>
    <row r="276" s="319" customFormat="1"/>
    <row r="277" s="319" customFormat="1"/>
    <row r="278" s="319" customFormat="1"/>
    <row r="279" s="319" customFormat="1"/>
    <row r="280" s="319" customFormat="1"/>
    <row r="281" s="319" customFormat="1"/>
    <row r="282" s="319" customFormat="1"/>
    <row r="283" s="319" customFormat="1"/>
    <row r="284" s="319" customFormat="1"/>
    <row r="285" s="319" customFormat="1"/>
    <row r="286" s="319" customFormat="1"/>
    <row r="287" s="319" customFormat="1"/>
    <row r="288" s="319" customFormat="1"/>
    <row r="289" s="319" customFormat="1"/>
    <row r="290" s="319" customFormat="1"/>
    <row r="291" s="319" customFormat="1"/>
    <row r="292" s="319" customFormat="1"/>
    <row r="293" s="319" customFormat="1"/>
    <row r="294" s="319" customFormat="1"/>
    <row r="295" s="319" customFormat="1"/>
    <row r="296" s="319" customFormat="1"/>
    <row r="297" s="319" customFormat="1"/>
    <row r="298" s="319" customFormat="1"/>
    <row r="299" s="319" customFormat="1"/>
    <row r="300" s="319" customFormat="1"/>
    <row r="301" s="319" customFormat="1"/>
    <row r="302" s="319" customFormat="1"/>
    <row r="303" s="319" customFormat="1"/>
    <row r="304" s="319" customFormat="1"/>
    <row r="305" s="319" customFormat="1"/>
    <row r="306" s="319" customFormat="1"/>
    <row r="307" s="319" customFormat="1"/>
    <row r="308" s="319" customFormat="1"/>
    <row r="309" s="319" customFormat="1"/>
    <row r="310" s="319" customFormat="1"/>
    <row r="311" s="319" customFormat="1"/>
    <row r="312" s="319" customFormat="1"/>
    <row r="313" s="319" customFormat="1"/>
    <row r="314" s="319" customFormat="1"/>
    <row r="315" s="319" customFormat="1"/>
    <row r="316" s="319" customFormat="1"/>
    <row r="317" s="319" customFormat="1"/>
    <row r="318" s="319" customFormat="1"/>
    <row r="319" s="319" customFormat="1"/>
    <row r="320" s="319" customFormat="1"/>
    <row r="321" s="319" customFormat="1"/>
    <row r="322" s="319" customFormat="1"/>
    <row r="323" s="319" customFormat="1"/>
    <row r="324" s="319" customFormat="1"/>
    <row r="325" s="319" customFormat="1"/>
    <row r="326" s="319" customFormat="1"/>
    <row r="327" s="319" customFormat="1"/>
    <row r="328" s="319" customFormat="1"/>
    <row r="329" s="319" customFormat="1"/>
    <row r="330" s="319" customFormat="1"/>
    <row r="331" s="319" customFormat="1"/>
    <row r="332" s="319" customFormat="1"/>
    <row r="333" s="319" customFormat="1"/>
    <row r="334" s="319" customFormat="1"/>
    <row r="335" s="319" customFormat="1"/>
    <row r="336" s="319" customFormat="1"/>
    <row r="337" s="319" customFormat="1"/>
    <row r="338" s="319" customFormat="1"/>
    <row r="339" s="319" customFormat="1"/>
    <row r="340" s="319" customFormat="1"/>
    <row r="341" s="319" customFormat="1"/>
    <row r="342" s="319" customFormat="1"/>
    <row r="343" s="319" customFormat="1"/>
    <row r="344" s="319" customFormat="1"/>
    <row r="345" s="319" customFormat="1"/>
    <row r="346" s="319" customFormat="1"/>
    <row r="347" s="319" customFormat="1"/>
    <row r="348" s="319" customFormat="1"/>
    <row r="349" s="319" customFormat="1"/>
    <row r="350" s="319" customFormat="1"/>
    <row r="351" s="319" customFormat="1"/>
    <row r="352" s="319" customFormat="1"/>
    <row r="353" s="319" customFormat="1"/>
    <row r="354" s="319" customFormat="1"/>
    <row r="355" s="319" customFormat="1"/>
    <row r="356" s="319" customFormat="1"/>
    <row r="357" s="319" customFormat="1"/>
    <row r="358" s="319" customFormat="1"/>
    <row r="359" s="319" customFormat="1"/>
    <row r="360" s="319" customFormat="1"/>
    <row r="361" s="319" customFormat="1"/>
    <row r="362" s="319" customFormat="1"/>
    <row r="363" s="319" customFormat="1"/>
    <row r="364" s="319" customFormat="1"/>
    <row r="365" s="319" customFormat="1"/>
    <row r="366" s="319" customFormat="1"/>
    <row r="367" s="319" customFormat="1"/>
    <row r="368" s="319" customFormat="1"/>
    <row r="369" s="319" customFormat="1"/>
    <row r="370" s="319" customFormat="1"/>
    <row r="371" s="319" customFormat="1"/>
    <row r="372" s="319" customFormat="1"/>
    <row r="373" s="319" customFormat="1"/>
    <row r="374" s="319" customFormat="1"/>
    <row r="375" s="319" customFormat="1"/>
    <row r="376" s="319" customFormat="1"/>
    <row r="377" s="319" customFormat="1"/>
    <row r="378" s="319" customFormat="1"/>
    <row r="379" s="319" customFormat="1"/>
    <row r="380" s="319" customFormat="1"/>
    <row r="381" s="319" customFormat="1"/>
    <row r="382" s="319" customFormat="1"/>
    <row r="383" s="319" customFormat="1"/>
    <row r="384" s="319" customFormat="1"/>
    <row r="385" s="319" customFormat="1"/>
    <row r="386" s="319" customFormat="1"/>
    <row r="387" s="319" customFormat="1"/>
    <row r="388" s="319" customFormat="1"/>
    <row r="389" s="319" customFormat="1"/>
    <row r="390" s="319" customFormat="1"/>
    <row r="391" s="319" customFormat="1"/>
    <row r="392" s="319" customFormat="1"/>
    <row r="393" s="319" customFormat="1"/>
    <row r="394" s="319" customFormat="1"/>
    <row r="395" s="319" customFormat="1"/>
    <row r="396" s="319" customFormat="1"/>
    <row r="397" s="319" customFormat="1"/>
    <row r="398" s="319" customFormat="1"/>
    <row r="399" s="319" customFormat="1"/>
    <row r="400" s="319" customFormat="1"/>
    <row r="401" s="319" customFormat="1"/>
    <row r="402" s="319" customFormat="1"/>
    <row r="403" s="319" customFormat="1"/>
    <row r="404" s="319" customFormat="1"/>
    <row r="405" s="319" customFormat="1"/>
    <row r="406" s="319" customFormat="1"/>
    <row r="407" s="319" customFormat="1"/>
    <row r="408" s="319" customFormat="1"/>
    <row r="409" s="319" customFormat="1"/>
    <row r="410" s="319" customFormat="1"/>
    <row r="411" s="319" customFormat="1"/>
    <row r="412" s="319" customFormat="1"/>
    <row r="413" s="319" customFormat="1"/>
    <row r="414" s="319" customFormat="1"/>
    <row r="415" s="319" customFormat="1"/>
    <row r="416" s="319" customFormat="1"/>
    <row r="417" s="319" customFormat="1"/>
    <row r="418" s="319" customFormat="1"/>
    <row r="419" s="319" customFormat="1"/>
    <row r="420" s="319" customFormat="1"/>
    <row r="421" s="319" customFormat="1"/>
    <row r="422" s="319" customFormat="1"/>
    <row r="423" s="319" customFormat="1"/>
    <row r="424" s="319" customFormat="1"/>
    <row r="425" s="319" customFormat="1"/>
    <row r="426" s="319" customFormat="1"/>
    <row r="427" s="319" customFormat="1"/>
    <row r="428" s="319" customFormat="1"/>
    <row r="429" s="319" customFormat="1"/>
    <row r="430" s="319" customFormat="1"/>
    <row r="431" s="319" customFormat="1"/>
    <row r="432" s="319" customFormat="1"/>
    <row r="433" s="319" customFormat="1"/>
    <row r="434" s="319" customFormat="1"/>
    <row r="435" s="319" customFormat="1"/>
    <row r="436" s="319" customFormat="1"/>
    <row r="437" s="319" customFormat="1"/>
    <row r="438" s="319" customFormat="1"/>
    <row r="439" s="319" customFormat="1"/>
    <row r="440" s="319" customFormat="1"/>
    <row r="441" s="319" customFormat="1"/>
    <row r="442" s="319" customFormat="1"/>
    <row r="443" s="319" customFormat="1"/>
    <row r="444" s="319" customFormat="1"/>
    <row r="445" s="319" customFormat="1"/>
    <row r="446" s="319" customFormat="1"/>
    <row r="447" s="319" customFormat="1"/>
    <row r="448" s="319" customFormat="1"/>
    <row r="449" s="319" customFormat="1"/>
    <row r="450" s="319" customFormat="1"/>
    <row r="451" s="319" customFormat="1"/>
    <row r="452" s="319" customFormat="1"/>
    <row r="453" s="319" customFormat="1"/>
    <row r="454" s="319" customFormat="1"/>
    <row r="455" s="319" customFormat="1"/>
    <row r="456" s="319" customFormat="1"/>
    <row r="457" s="319" customFormat="1"/>
    <row r="458" s="319" customFormat="1"/>
    <row r="459" s="319" customFormat="1"/>
    <row r="460" s="319" customFormat="1"/>
    <row r="461" s="319" customFormat="1"/>
    <row r="462" s="319" customFormat="1"/>
    <row r="463" s="319" customFormat="1"/>
    <row r="464" s="319" customFormat="1"/>
    <row r="465" s="319" customFormat="1"/>
    <row r="466" s="319" customFormat="1"/>
    <row r="467" s="319" customFormat="1"/>
    <row r="468" s="319" customFormat="1"/>
    <row r="469" s="319" customFormat="1"/>
    <row r="470" s="319" customFormat="1"/>
    <row r="471" s="319" customFormat="1"/>
    <row r="472" s="319" customFormat="1"/>
    <row r="473" s="319" customFormat="1"/>
    <row r="474" s="319" customFormat="1"/>
    <row r="475" s="319" customFormat="1"/>
    <row r="476" s="319" customFormat="1"/>
    <row r="477" s="319" customFormat="1"/>
    <row r="478" s="319" customFormat="1"/>
    <row r="479" s="319" customFormat="1"/>
    <row r="480" s="319" customFormat="1"/>
    <row r="481" s="319" customFormat="1"/>
    <row r="482" s="319" customFormat="1"/>
    <row r="483" s="319" customFormat="1"/>
    <row r="484" s="319" customFormat="1"/>
    <row r="485" s="319" customFormat="1"/>
    <row r="486" s="319" customFormat="1"/>
    <row r="487" s="319" customFormat="1"/>
    <row r="488" s="319" customFormat="1"/>
    <row r="489" s="319" customFormat="1"/>
    <row r="490" s="319" customFormat="1"/>
    <row r="491" s="319" customFormat="1"/>
    <row r="492" s="319" customFormat="1"/>
    <row r="493" s="319" customFormat="1"/>
    <row r="494" s="319" customFormat="1"/>
    <row r="495" s="319" customFormat="1"/>
    <row r="496" s="319" customFormat="1"/>
    <row r="497" s="319" customFormat="1"/>
    <row r="498" s="319" customFormat="1"/>
    <row r="499" s="319" customFormat="1"/>
    <row r="500" s="319" customFormat="1"/>
    <row r="501" s="319" customFormat="1"/>
    <row r="502" s="319" customFormat="1"/>
    <row r="503" s="319" customFormat="1"/>
    <row r="504" s="319" customFormat="1"/>
    <row r="505" s="319" customFormat="1"/>
    <row r="506" s="319" customFormat="1"/>
    <row r="507" s="319" customFormat="1"/>
    <row r="508" s="319" customFormat="1"/>
    <row r="509" s="319" customFormat="1"/>
    <row r="510" s="319" customFormat="1"/>
    <row r="511" s="319" customFormat="1"/>
    <row r="512" s="319" customFormat="1"/>
    <row r="513" s="319" customFormat="1"/>
    <row r="514" s="319" customFormat="1"/>
    <row r="515" s="319" customFormat="1"/>
    <row r="516" s="319" customFormat="1"/>
    <row r="517" s="319" customFormat="1"/>
    <row r="518" s="319" customFormat="1"/>
    <row r="519" s="319" customFormat="1"/>
    <row r="520" s="319" customFormat="1"/>
    <row r="521" s="319" customFormat="1"/>
    <row r="522" s="319" customFormat="1"/>
    <row r="523" s="319" customFormat="1"/>
    <row r="524" s="319" customFormat="1"/>
    <row r="525" s="319" customFormat="1"/>
    <row r="526" s="319" customFormat="1"/>
    <row r="527" s="319" customFormat="1"/>
    <row r="528" s="319" customFormat="1"/>
    <row r="529" s="319" customFormat="1"/>
    <row r="530" s="319" customFormat="1"/>
    <row r="531" s="319" customFormat="1"/>
    <row r="532" s="319" customFormat="1"/>
    <row r="533" s="319" customFormat="1"/>
    <row r="534" s="319" customFormat="1"/>
    <row r="535" s="319" customFormat="1"/>
    <row r="536" s="319" customFormat="1"/>
    <row r="537" s="319" customFormat="1"/>
    <row r="538" s="319" customFormat="1"/>
    <row r="539" s="319" customFormat="1"/>
    <row r="540" s="319" customFormat="1"/>
    <row r="541" s="319" customFormat="1"/>
    <row r="542" s="319" customFormat="1"/>
    <row r="543" s="319" customFormat="1"/>
    <row r="544" s="319" customFormat="1"/>
    <row r="545" spans="2:13" s="319" customFormat="1"/>
    <row r="546" spans="2:13" s="319" customFormat="1"/>
    <row r="547" spans="2:13" s="319" customFormat="1"/>
    <row r="548" spans="2:13" s="319" customFormat="1">
      <c r="B548" s="320"/>
      <c r="C548" s="320"/>
      <c r="D548" s="320"/>
      <c r="E548" s="320"/>
      <c r="M548" s="320"/>
    </row>
    <row r="549" spans="2:13" s="319" customFormat="1">
      <c r="B549" s="320"/>
      <c r="C549" s="320"/>
      <c r="D549" s="320"/>
      <c r="E549" s="320"/>
      <c r="M549" s="320"/>
    </row>
    <row r="550" spans="2:13">
      <c r="F550" s="319"/>
      <c r="G550" s="319"/>
      <c r="I550" s="319"/>
      <c r="J550" s="319"/>
      <c r="K550" s="319"/>
      <c r="L550" s="319"/>
    </row>
    <row r="551" spans="2:13">
      <c r="F551" s="319"/>
      <c r="G551" s="319"/>
    </row>
    <row r="552" spans="2:13">
      <c r="F552" s="319"/>
      <c r="G552" s="31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3537</v>
      </c>
      <c r="B1" s="721"/>
    </row>
    <row r="2" spans="1:2">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pans="1:2" s="318" customFormat="1"/>
    <row r="27" spans="1:2" s="318" customFormat="1"/>
    <row r="28" spans="1:2" s="318" customFormat="1"/>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5"/>
  <sheetViews>
    <sheetView workbookViewId="0">
      <selection sqref="A1:B1"/>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3915</v>
      </c>
      <c r="B1" s="721"/>
    </row>
    <row r="2" spans="1:2">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20" t="s">
        <v>3916</v>
      </c>
      <c r="B13" s="721"/>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row r="243" s="318" customFormat="1"/>
    <row r="244" s="318" customFormat="1"/>
    <row r="245" s="318"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topLeftCell="A10"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2"/>
  </cols>
  <sheetData>
    <row r="1" spans="1:37" s="103" customFormat="1" ht="18">
      <c r="A1" s="730" t="s">
        <v>321</v>
      </c>
      <c r="B1" s="731"/>
      <c r="C1" s="731"/>
      <c r="D1" s="731"/>
      <c r="E1" s="731"/>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5"/>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6"/>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6"/>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7"/>
      <c r="C12" s="728"/>
      <c r="D12" s="729"/>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33"/>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4"/>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c r="A37" s="732" t="s">
        <v>3581</v>
      </c>
      <c r="B37" s="731"/>
      <c r="C37" s="731"/>
      <c r="D37" s="731"/>
      <c r="E37" s="731"/>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c r="A38" s="181"/>
      <c r="B38" s="182" t="s">
        <v>330</v>
      </c>
      <c r="C38" s="137"/>
      <c r="D38" s="725" t="s">
        <v>332</v>
      </c>
      <c r="E38" s="72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c r="A41" s="724" t="s">
        <v>237</v>
      </c>
      <c r="B41" s="724"/>
      <c r="C41" s="724"/>
      <c r="D41" s="724"/>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37" s="22" customFormat="1">
      <c r="A43" s="172"/>
    </row>
    <row r="44" spans="1:37" s="22" customFormat="1">
      <c r="A44" s="722"/>
      <c r="B44" s="723"/>
      <c r="C44" s="723"/>
      <c r="D44" s="723"/>
      <c r="E44" s="723"/>
    </row>
    <row r="45" spans="1:37" s="22" customFormat="1"/>
    <row r="46" spans="1:37" s="22" customFormat="1"/>
    <row r="47" spans="1:37" s="22" customFormat="1"/>
    <row r="48" spans="1:37" s="22" customFormat="1"/>
    <row r="49" spans="1:1" s="22" customFormat="1"/>
    <row r="50" spans="1:1" s="22" customFormat="1"/>
    <row r="51" spans="1:1" s="22" customFormat="1"/>
    <row r="52" spans="1:1" s="22" customFormat="1"/>
    <row r="53" spans="1:1" s="22" customFormat="1">
      <c r="A53" s="172"/>
    </row>
    <row r="54" spans="1:1" s="22" customFormat="1"/>
    <row r="55" spans="1:1" s="22" customFormat="1"/>
    <row r="56" spans="1:1" s="22" customFormat="1"/>
    <row r="57" spans="1:1" s="22" customFormat="1"/>
    <row r="58" spans="1:1" s="22" customFormat="1"/>
    <row r="59" spans="1:1" s="22" customFormat="1"/>
    <row r="60" spans="1:1" s="22" customFormat="1"/>
    <row r="61" spans="1:1" s="22" customFormat="1"/>
    <row r="62" spans="1:1" s="22" customFormat="1"/>
    <row r="63" spans="1:1" s="22" customFormat="1"/>
    <row r="64" spans="1:1"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46" sqref="A46:L4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46" t="s">
        <v>308</v>
      </c>
      <c r="B1" s="746"/>
      <c r="C1" s="747"/>
      <c r="D1" s="747"/>
      <c r="E1" s="747"/>
      <c r="F1" s="747"/>
      <c r="G1" s="747"/>
      <c r="H1" s="747"/>
      <c r="I1" s="747"/>
      <c r="J1" s="747"/>
      <c r="K1" s="747"/>
      <c r="L1" s="747"/>
    </row>
    <row r="2" spans="1:12">
      <c r="A2" s="759" t="s">
        <v>154</v>
      </c>
      <c r="B2" s="759"/>
      <c r="C2" s="723"/>
      <c r="D2" s="723"/>
      <c r="E2" s="723"/>
      <c r="F2" s="723"/>
      <c r="G2" s="723"/>
      <c r="H2" s="723"/>
      <c r="I2" s="723"/>
      <c r="J2" s="723"/>
      <c r="K2" s="723"/>
      <c r="L2" s="723"/>
    </row>
    <row r="3" spans="1:12" ht="20.25" customHeight="1">
      <c r="A3" s="751">
        <f>+ZAKL_DATA!B13</f>
        <v>0</v>
      </c>
      <c r="B3" s="752"/>
      <c r="C3" s="753"/>
      <c r="D3" s="753"/>
      <c r="E3" s="753"/>
      <c r="F3" s="754"/>
      <c r="G3" s="760"/>
      <c r="H3" s="761"/>
      <c r="I3" s="761"/>
      <c r="J3" s="761"/>
      <c r="K3" s="761"/>
      <c r="L3" s="761"/>
    </row>
    <row r="4" spans="1:12">
      <c r="A4" s="759" t="s">
        <v>155</v>
      </c>
      <c r="B4" s="759"/>
      <c r="C4" s="723"/>
      <c r="D4" s="723"/>
      <c r="E4" s="723"/>
      <c r="F4" s="723"/>
      <c r="G4" s="723"/>
      <c r="H4" s="723"/>
      <c r="I4" s="723"/>
      <c r="J4" s="723"/>
      <c r="K4" s="723"/>
      <c r="L4" s="723"/>
    </row>
    <row r="5" spans="1:12" ht="20.25" customHeight="1">
      <c r="A5" s="751">
        <f>+ZAKL_DATA!B14</f>
        <v>0</v>
      </c>
      <c r="B5" s="752"/>
      <c r="C5" s="753"/>
      <c r="D5" s="753"/>
      <c r="E5" s="753"/>
      <c r="F5" s="754"/>
      <c r="G5" s="748"/>
      <c r="H5" s="766" t="s">
        <v>236</v>
      </c>
      <c r="I5" s="767"/>
      <c r="J5" s="767"/>
      <c r="K5" s="767"/>
      <c r="L5" s="768"/>
    </row>
    <row r="6" spans="1:12">
      <c r="A6" s="762" t="s">
        <v>149</v>
      </c>
      <c r="B6" s="762"/>
      <c r="C6" s="763"/>
      <c r="D6" s="763"/>
      <c r="E6" s="763"/>
      <c r="F6" s="763"/>
      <c r="G6" s="749"/>
      <c r="H6" s="769"/>
      <c r="I6" s="723"/>
      <c r="J6" s="723"/>
      <c r="K6" s="723"/>
      <c r="L6" s="749"/>
    </row>
    <row r="7" spans="1:12" ht="20.25" customHeight="1">
      <c r="A7" s="755" t="str">
        <f>IF(EXACT(LEFT(+ZAKL_DATA!D2,1),"C"),+ZAKL_DATA!D2," ")</f>
        <v>CZ</v>
      </c>
      <c r="B7" s="756"/>
      <c r="C7" s="757"/>
      <c r="D7" s="757"/>
      <c r="E7" s="757"/>
      <c r="F7" s="758"/>
      <c r="G7" s="749"/>
      <c r="H7" s="769"/>
      <c r="I7" s="723"/>
      <c r="J7" s="723"/>
      <c r="K7" s="723"/>
      <c r="L7" s="749"/>
    </row>
    <row r="8" spans="1:12">
      <c r="A8" s="764" t="s">
        <v>150</v>
      </c>
      <c r="B8" s="764"/>
      <c r="C8" s="763"/>
      <c r="D8" s="763"/>
      <c r="E8" s="763"/>
      <c r="F8" s="750"/>
      <c r="G8" s="723"/>
      <c r="H8" s="769"/>
      <c r="I8" s="723"/>
      <c r="J8" s="723"/>
      <c r="K8" s="723"/>
      <c r="L8" s="749"/>
    </row>
    <row r="9" spans="1:12" ht="20.25" customHeight="1">
      <c r="A9" s="796" t="str">
        <f>IF(EXACT(LEFT(+ZAKL_DATA!D2,1),"C"),+MID(A7,3,20),+ZAKL_DATA!D2)</f>
        <v/>
      </c>
      <c r="B9" s="756"/>
      <c r="C9" s="756"/>
      <c r="D9" s="756"/>
      <c r="E9" s="797"/>
      <c r="F9" s="723"/>
      <c r="G9" s="723"/>
      <c r="H9" s="769"/>
      <c r="I9" s="723"/>
      <c r="J9" s="723"/>
      <c r="K9" s="723"/>
      <c r="L9" s="749"/>
    </row>
    <row r="10" spans="1:12">
      <c r="A10" s="765"/>
      <c r="B10" s="765"/>
      <c r="C10" s="765"/>
      <c r="D10" s="765"/>
      <c r="E10" s="765"/>
      <c r="F10" s="723"/>
      <c r="G10" s="723"/>
      <c r="H10" s="770"/>
      <c r="I10" s="771"/>
      <c r="J10" s="771"/>
      <c r="K10" s="771"/>
      <c r="L10" s="772"/>
    </row>
    <row r="11" spans="1:12">
      <c r="A11" s="765" t="s">
        <v>227</v>
      </c>
      <c r="B11" s="765"/>
      <c r="C11" s="723"/>
      <c r="D11" s="723"/>
      <c r="E11" s="723"/>
      <c r="F11" s="723"/>
      <c r="G11" s="723"/>
      <c r="H11" s="723"/>
      <c r="I11" s="723"/>
      <c r="J11" s="723"/>
      <c r="K11" s="723"/>
      <c r="L11" s="723"/>
    </row>
    <row r="12" spans="1:12" ht="11.25" customHeight="1">
      <c r="A12" s="68" t="s">
        <v>151</v>
      </c>
      <c r="B12" s="66"/>
      <c r="C12" s="68" t="s">
        <v>246</v>
      </c>
      <c r="D12" s="10"/>
      <c r="E12" s="68" t="s">
        <v>247</v>
      </c>
      <c r="F12" s="67"/>
      <c r="G12" s="820" t="s">
        <v>228</v>
      </c>
      <c r="H12" s="821"/>
      <c r="I12" s="821"/>
      <c r="J12" s="821"/>
      <c r="K12" s="11"/>
      <c r="L12" s="67"/>
    </row>
    <row r="13" spans="1:12" ht="24" customHeight="1">
      <c r="A13" s="69" t="s">
        <v>248</v>
      </c>
      <c r="B13" s="66"/>
      <c r="C13" s="69"/>
      <c r="D13" s="66"/>
      <c r="E13" s="69"/>
      <c r="F13" s="67"/>
      <c r="G13" s="821"/>
      <c r="H13" s="821"/>
      <c r="I13" s="821"/>
      <c r="J13" s="821"/>
      <c r="K13" s="818"/>
      <c r="L13" s="819"/>
    </row>
    <row r="14" spans="1:12">
      <c r="A14" s="859" t="s">
        <v>218</v>
      </c>
      <c r="B14" s="723"/>
      <c r="C14" s="723"/>
      <c r="D14" s="723"/>
      <c r="E14" s="723"/>
      <c r="F14" s="804"/>
      <c r="G14" s="804"/>
      <c r="H14" s="804"/>
      <c r="I14" s="804"/>
      <c r="J14" s="804"/>
      <c r="K14" s="804"/>
      <c r="L14" s="804"/>
    </row>
    <row r="15" spans="1:12" ht="20.25" customHeight="1">
      <c r="A15" s="69"/>
      <c r="B15" s="856"/>
      <c r="C15" s="723"/>
      <c r="D15" s="723"/>
      <c r="E15" s="723"/>
      <c r="F15" s="860"/>
      <c r="G15" s="808"/>
      <c r="H15" s="808"/>
      <c r="I15" s="808"/>
      <c r="J15" s="123" t="s">
        <v>349</v>
      </c>
      <c r="K15" s="818"/>
      <c r="L15" s="819"/>
    </row>
    <row r="16" spans="1:12">
      <c r="A16" s="863"/>
      <c r="B16" s="864"/>
      <c r="C16" s="864"/>
      <c r="D16" s="864"/>
      <c r="E16" s="864"/>
      <c r="F16" s="808"/>
      <c r="G16" s="808"/>
      <c r="H16" s="808"/>
      <c r="I16" s="808"/>
      <c r="J16" s="70"/>
      <c r="K16" s="72"/>
      <c r="L16" s="71"/>
    </row>
    <row r="17" spans="1:12" ht="24" customHeight="1">
      <c r="A17" s="815" t="s">
        <v>85</v>
      </c>
      <c r="B17" s="816"/>
      <c r="C17" s="816"/>
      <c r="D17" s="816"/>
      <c r="E17" s="816"/>
      <c r="F17" s="816"/>
      <c r="G17" s="816"/>
      <c r="H17" s="817"/>
      <c r="I17" s="117" t="s">
        <v>226</v>
      </c>
      <c r="J17" s="69"/>
      <c r="K17" s="116" t="s">
        <v>136</v>
      </c>
      <c r="L17" s="69" t="s">
        <v>248</v>
      </c>
    </row>
    <row r="18" spans="1:12" ht="9" customHeight="1">
      <c r="A18" s="795"/>
      <c r="B18" s="795"/>
      <c r="C18" s="804"/>
      <c r="D18" s="804"/>
      <c r="E18" s="804"/>
      <c r="F18" s="804"/>
      <c r="G18" s="804"/>
      <c r="H18" s="804"/>
      <c r="I18" s="804"/>
      <c r="J18" s="804"/>
      <c r="K18" s="804"/>
      <c r="L18" s="804"/>
    </row>
    <row r="19" spans="1:12" ht="24" customHeight="1">
      <c r="A19" s="861" t="s">
        <v>230</v>
      </c>
      <c r="B19" s="862"/>
      <c r="C19" s="862"/>
      <c r="D19" s="862"/>
      <c r="E19" s="862"/>
      <c r="F19" s="862"/>
      <c r="G19" s="862"/>
      <c r="H19" s="802"/>
      <c r="I19" s="117" t="s">
        <v>226</v>
      </c>
      <c r="J19" s="69"/>
      <c r="K19" s="116" t="s">
        <v>136</v>
      </c>
      <c r="L19" s="69" t="s">
        <v>248</v>
      </c>
    </row>
    <row r="20" spans="1:12" ht="20.100000000000001" customHeight="1">
      <c r="A20" s="795"/>
      <c r="B20" s="795"/>
      <c r="C20" s="795"/>
      <c r="D20" s="795"/>
      <c r="E20" s="795"/>
      <c r="F20" s="795"/>
      <c r="G20" s="795"/>
      <c r="H20" s="795"/>
      <c r="I20" s="795"/>
      <c r="J20" s="795"/>
      <c r="K20" s="795"/>
      <c r="L20" s="795"/>
    </row>
    <row r="21" spans="1:12" ht="27.95" customHeight="1">
      <c r="A21" s="807" t="s">
        <v>99</v>
      </c>
      <c r="B21" s="808"/>
      <c r="C21" s="808"/>
      <c r="D21" s="808"/>
      <c r="E21" s="808"/>
      <c r="F21" s="808"/>
      <c r="G21" s="808"/>
      <c r="H21" s="808"/>
      <c r="I21" s="808"/>
      <c r="J21" s="808"/>
      <c r="K21" s="808"/>
      <c r="L21" s="808"/>
    </row>
    <row r="22" spans="1:12" ht="18" customHeight="1">
      <c r="A22" s="809" t="s">
        <v>100</v>
      </c>
      <c r="B22" s="809"/>
      <c r="C22" s="808"/>
      <c r="D22" s="808"/>
      <c r="E22" s="808"/>
      <c r="F22" s="808"/>
      <c r="G22" s="808"/>
      <c r="H22" s="808"/>
      <c r="I22" s="808"/>
      <c r="J22" s="808"/>
      <c r="K22" s="723"/>
      <c r="L22" s="723"/>
    </row>
    <row r="23" spans="1:12" s="102" customFormat="1" ht="18" customHeight="1">
      <c r="A23" s="805" t="s">
        <v>3449</v>
      </c>
      <c r="B23" s="805"/>
      <c r="C23" s="806"/>
      <c r="D23" s="806"/>
      <c r="E23" s="806"/>
      <c r="F23" s="806"/>
      <c r="G23" s="806"/>
      <c r="H23" s="806"/>
      <c r="I23" s="806"/>
      <c r="J23" s="806"/>
      <c r="K23" s="806"/>
      <c r="L23" s="806"/>
    </row>
    <row r="24" spans="1:12" s="102" customFormat="1" ht="24" customHeight="1">
      <c r="A24" s="810" t="s">
        <v>250</v>
      </c>
      <c r="B24" s="811"/>
      <c r="C24" s="811"/>
      <c r="D24" s="811"/>
      <c r="E24" s="812"/>
      <c r="F24" s="857">
        <v>2024</v>
      </c>
      <c r="G24" s="858"/>
      <c r="H24" s="813" t="s">
        <v>182</v>
      </c>
      <c r="I24" s="814"/>
      <c r="J24" s="162"/>
      <c r="K24" s="161" t="s">
        <v>249</v>
      </c>
      <c r="L24" s="162"/>
    </row>
    <row r="25" spans="1:12" ht="18" customHeight="1">
      <c r="A25" s="795" t="s">
        <v>3450</v>
      </c>
      <c r="B25" s="795"/>
      <c r="C25" s="804"/>
      <c r="D25" s="804"/>
      <c r="E25" s="804"/>
      <c r="F25" s="804"/>
      <c r="G25" s="804"/>
      <c r="H25" s="804"/>
      <c r="I25" s="804"/>
      <c r="J25" s="804"/>
      <c r="K25" s="804"/>
      <c r="L25" s="804"/>
    </row>
    <row r="26" spans="1:12" ht="9.9499999999999993" customHeight="1">
      <c r="A26" s="795"/>
      <c r="B26" s="795"/>
      <c r="C26" s="804"/>
      <c r="D26" s="804"/>
      <c r="E26" s="804"/>
      <c r="F26" s="804"/>
      <c r="G26" s="804"/>
      <c r="H26" s="804"/>
      <c r="I26" s="804"/>
      <c r="J26" s="804"/>
      <c r="K26" s="804"/>
      <c r="L26" s="804"/>
    </row>
    <row r="27" spans="1:12" ht="15" customHeight="1" thickBot="1">
      <c r="A27" s="826" t="s">
        <v>135</v>
      </c>
      <c r="B27" s="826"/>
      <c r="C27" s="827"/>
      <c r="D27" s="827"/>
      <c r="E27" s="827"/>
      <c r="F27" s="827"/>
      <c r="G27" s="827"/>
      <c r="H27" s="827"/>
      <c r="I27" s="827"/>
      <c r="J27" s="827"/>
      <c r="K27" s="827"/>
      <c r="L27" s="827"/>
    </row>
    <row r="28" spans="1:12" ht="24" customHeight="1">
      <c r="A28" s="233" t="s">
        <v>1</v>
      </c>
      <c r="B28" s="773">
        <f>+ZAKL_DATA!B5</f>
        <v>0</v>
      </c>
      <c r="C28" s="774"/>
      <c r="D28" s="774"/>
      <c r="E28" s="775"/>
      <c r="F28" s="234" t="s">
        <v>3745</v>
      </c>
      <c r="G28" s="773">
        <f>+ZAKL_DATA!B6</f>
        <v>0</v>
      </c>
      <c r="H28" s="776"/>
      <c r="I28" s="235" t="s">
        <v>277</v>
      </c>
      <c r="J28" s="777">
        <f>+ZAKL_DATA!B4</f>
        <v>0</v>
      </c>
      <c r="K28" s="778"/>
      <c r="L28" s="779"/>
    </row>
    <row r="29" spans="1:12" ht="24" customHeight="1" thickBot="1">
      <c r="A29" s="236" t="s">
        <v>3744</v>
      </c>
      <c r="B29" s="788">
        <f>+ZAKL_DATA!B7</f>
        <v>0</v>
      </c>
      <c r="C29" s="789"/>
      <c r="D29" s="789"/>
      <c r="E29" s="790"/>
      <c r="F29" s="834" t="s">
        <v>2</v>
      </c>
      <c r="G29" s="835"/>
      <c r="H29" s="333">
        <f>+ZAKL_DATA!B20</f>
        <v>0</v>
      </c>
      <c r="I29" s="237" t="s">
        <v>3</v>
      </c>
      <c r="J29" s="785"/>
      <c r="K29" s="786"/>
      <c r="L29" s="787"/>
    </row>
    <row r="30" spans="1:12" ht="15" customHeight="1" thickBot="1">
      <c r="A30" s="793" t="s">
        <v>201</v>
      </c>
      <c r="B30" s="793"/>
      <c r="C30" s="794"/>
      <c r="D30" s="794"/>
      <c r="E30" s="794"/>
      <c r="F30" s="794"/>
      <c r="G30" s="794"/>
      <c r="H30" s="794"/>
      <c r="I30" s="794"/>
      <c r="J30" s="794"/>
      <c r="K30" s="794"/>
      <c r="L30" s="794"/>
    </row>
    <row r="31" spans="1:12" ht="24" customHeight="1">
      <c r="A31" s="233" t="s">
        <v>4</v>
      </c>
      <c r="B31" s="782">
        <f>+ZAKL_DATA!B18</f>
        <v>0</v>
      </c>
      <c r="C31" s="791"/>
      <c r="D31" s="791"/>
      <c r="E31" s="792"/>
      <c r="F31" s="238" t="s">
        <v>3451</v>
      </c>
      <c r="G31" s="782">
        <f>+ZAKL_DATA!B16</f>
        <v>0</v>
      </c>
      <c r="H31" s="783"/>
      <c r="I31" s="784"/>
      <c r="J31" s="780" t="s">
        <v>5</v>
      </c>
      <c r="K31" s="781"/>
      <c r="L31" s="14">
        <f>+ZAKL_DATA!B17</f>
        <v>0</v>
      </c>
    </row>
    <row r="32" spans="1:12" ht="24" customHeight="1" thickBot="1">
      <c r="A32" s="236" t="s">
        <v>183</v>
      </c>
      <c r="B32" s="800">
        <f>+ZAKL_DATA!B19</f>
        <v>0</v>
      </c>
      <c r="C32" s="790"/>
      <c r="D32" s="798" t="s">
        <v>3746</v>
      </c>
      <c r="E32" s="799"/>
      <c r="F32" s="247">
        <f>+ZAKL_DATA!B25</f>
        <v>0</v>
      </c>
      <c r="G32" s="239" t="s">
        <v>3747</v>
      </c>
      <c r="H32" s="852">
        <f>+ZAKL_DATA!B27</f>
        <v>0</v>
      </c>
      <c r="I32" s="853"/>
      <c r="J32" s="240" t="s">
        <v>184</v>
      </c>
      <c r="K32" s="865">
        <f>+ZAKL_DATA!B20</f>
        <v>0</v>
      </c>
      <c r="L32" s="866"/>
    </row>
    <row r="33" spans="1:14" ht="15" customHeight="1">
      <c r="A33" s="850" t="s">
        <v>3586</v>
      </c>
      <c r="B33" s="851"/>
      <c r="C33" s="851"/>
      <c r="D33" s="851"/>
      <c r="E33" s="851"/>
      <c r="F33" s="851"/>
      <c r="G33" s="851"/>
      <c r="H33" s="851"/>
      <c r="I33" s="851"/>
      <c r="J33" s="851"/>
      <c r="K33" s="830"/>
      <c r="L33" s="830"/>
    </row>
    <row r="34" spans="1:14" ht="15" customHeight="1" thickBot="1">
      <c r="A34" s="848" t="s">
        <v>105</v>
      </c>
      <c r="B34" s="849"/>
      <c r="C34" s="849"/>
      <c r="D34" s="849"/>
      <c r="E34" s="849"/>
      <c r="F34" s="849"/>
      <c r="G34" s="849"/>
      <c r="H34" s="849"/>
      <c r="I34" s="849"/>
      <c r="J34" s="849"/>
      <c r="K34" s="794"/>
      <c r="L34" s="794"/>
    </row>
    <row r="35" spans="1:14" ht="24" customHeight="1" thickBot="1">
      <c r="A35" s="241" t="s">
        <v>185</v>
      </c>
      <c r="B35" s="836"/>
      <c r="C35" s="837"/>
      <c r="D35" s="837"/>
      <c r="E35" s="838"/>
      <c r="F35" s="242" t="s">
        <v>104</v>
      </c>
      <c r="G35" s="854"/>
      <c r="H35" s="855"/>
      <c r="I35" s="243" t="s">
        <v>64</v>
      </c>
      <c r="J35" s="244"/>
      <c r="K35" s="245" t="s">
        <v>186</v>
      </c>
      <c r="L35" s="246"/>
      <c r="M35" s="124"/>
      <c r="N35" s="125"/>
    </row>
    <row r="36" spans="1:14" ht="15" customHeight="1">
      <c r="A36" s="842" t="s">
        <v>3600</v>
      </c>
      <c r="B36" s="843"/>
      <c r="C36" s="843"/>
      <c r="D36" s="843"/>
      <c r="E36" s="843"/>
      <c r="F36" s="843"/>
      <c r="G36" s="843"/>
      <c r="H36" s="843"/>
      <c r="I36" s="843"/>
      <c r="J36" s="843"/>
      <c r="K36" s="723"/>
      <c r="L36" s="723"/>
    </row>
    <row r="37" spans="1:14" ht="15" customHeight="1" thickBot="1">
      <c r="A37" s="844" t="s">
        <v>309</v>
      </c>
      <c r="B37" s="845"/>
      <c r="C37" s="845"/>
      <c r="D37" s="845"/>
      <c r="E37" s="845"/>
      <c r="F37" s="845"/>
      <c r="G37" s="845"/>
      <c r="H37" s="845"/>
      <c r="I37" s="845"/>
      <c r="J37" s="845"/>
      <c r="K37" s="794"/>
      <c r="L37" s="794"/>
    </row>
    <row r="38" spans="1:14" ht="24" customHeight="1">
      <c r="A38" s="12" t="s">
        <v>187</v>
      </c>
      <c r="B38" s="782"/>
      <c r="C38" s="791"/>
      <c r="D38" s="791"/>
      <c r="E38" s="792"/>
      <c r="F38" s="107" t="s">
        <v>3452</v>
      </c>
      <c r="G38" s="839"/>
      <c r="H38" s="840"/>
      <c r="I38" s="841"/>
      <c r="J38" s="846" t="s">
        <v>188</v>
      </c>
      <c r="K38" s="847"/>
      <c r="L38" s="14"/>
      <c r="M38" s="124"/>
      <c r="N38" s="125"/>
    </row>
    <row r="39" spans="1:14" ht="24" customHeight="1" thickBot="1">
      <c r="A39" s="13" t="s">
        <v>189</v>
      </c>
      <c r="B39" s="800"/>
      <c r="C39" s="790"/>
      <c r="D39" s="798" t="s">
        <v>3779</v>
      </c>
      <c r="E39" s="799"/>
      <c r="F39" s="825"/>
      <c r="G39" s="790"/>
      <c r="H39" s="239" t="s">
        <v>3780</v>
      </c>
      <c r="I39" s="822"/>
      <c r="J39" s="823"/>
      <c r="K39" s="823"/>
      <c r="L39" s="824"/>
      <c r="M39" s="124"/>
      <c r="N39" s="125"/>
    </row>
    <row r="40" spans="1:14" ht="12" customHeight="1">
      <c r="A40" s="829"/>
      <c r="B40" s="830"/>
      <c r="C40" s="830"/>
      <c r="D40" s="830"/>
      <c r="E40" s="830"/>
      <c r="F40" s="830"/>
      <c r="G40" s="830"/>
      <c r="H40" s="830"/>
      <c r="I40" s="830"/>
      <c r="J40" s="830"/>
      <c r="K40" s="830"/>
      <c r="L40" s="830"/>
    </row>
    <row r="41" spans="1:14" ht="24" customHeight="1">
      <c r="A41" s="831" t="s">
        <v>106</v>
      </c>
      <c r="B41" s="832"/>
      <c r="C41" s="832"/>
      <c r="D41" s="832"/>
      <c r="E41" s="833"/>
      <c r="F41" s="108"/>
      <c r="G41" s="109"/>
      <c r="H41" s="743" t="s">
        <v>54</v>
      </c>
      <c r="I41" s="744"/>
      <c r="J41" s="745"/>
      <c r="K41" s="741"/>
      <c r="L41" s="742"/>
    </row>
    <row r="42" spans="1:14" ht="12" customHeight="1">
      <c r="A42" s="803"/>
      <c r="B42" s="723"/>
      <c r="C42" s="723"/>
      <c r="D42" s="723"/>
      <c r="E42" s="723"/>
      <c r="F42" s="723"/>
      <c r="G42" s="723"/>
      <c r="H42" s="723"/>
      <c r="I42" s="723"/>
      <c r="J42" s="723"/>
      <c r="K42" s="723"/>
      <c r="L42" s="723"/>
    </row>
    <row r="43" spans="1:14" ht="24" customHeight="1">
      <c r="A43" s="801" t="s">
        <v>3547</v>
      </c>
      <c r="B43" s="802"/>
      <c r="C43" s="802"/>
      <c r="D43" s="802"/>
      <c r="E43" s="116" t="s">
        <v>226</v>
      </c>
      <c r="F43" s="69"/>
      <c r="G43" s="116" t="s">
        <v>136</v>
      </c>
      <c r="H43" s="69" t="s">
        <v>248</v>
      </c>
      <c r="I43" s="828"/>
      <c r="J43" s="723"/>
      <c r="K43" s="723"/>
      <c r="L43" s="723"/>
    </row>
    <row r="44" spans="1:14" ht="9" customHeight="1">
      <c r="A44" s="739"/>
      <c r="B44" s="723"/>
      <c r="C44" s="723"/>
      <c r="D44" s="723"/>
      <c r="E44" s="723"/>
      <c r="F44" s="723"/>
      <c r="G44" s="723"/>
      <c r="H44" s="723"/>
      <c r="I44" s="723"/>
      <c r="J44" s="723"/>
      <c r="K44" s="723"/>
      <c r="L44" s="723"/>
    </row>
    <row r="45" spans="1:14" ht="9" customHeight="1">
      <c r="A45" s="740" t="s">
        <v>3933</v>
      </c>
      <c r="B45" s="740"/>
      <c r="C45" s="723"/>
      <c r="D45" s="723"/>
      <c r="E45" s="723"/>
      <c r="F45" s="723"/>
      <c r="G45" s="723"/>
      <c r="H45" s="723"/>
      <c r="I45" s="723"/>
      <c r="J45" s="723"/>
      <c r="K45" s="723"/>
      <c r="L45" s="723"/>
    </row>
    <row r="46" spans="1:14" ht="10.5" customHeight="1">
      <c r="A46" s="737" t="s">
        <v>237</v>
      </c>
      <c r="B46" s="738"/>
      <c r="C46" s="738"/>
      <c r="D46" s="738"/>
      <c r="E46" s="738"/>
      <c r="F46" s="738"/>
      <c r="G46" s="738"/>
      <c r="H46" s="738"/>
      <c r="I46" s="738"/>
      <c r="J46" s="738"/>
      <c r="K46" s="738"/>
      <c r="L46" s="738"/>
    </row>
    <row r="47" spans="1:14" ht="10.5" customHeight="1">
      <c r="A47" s="737">
        <f>+ZAKL_DATA!A44</f>
        <v>0</v>
      </c>
      <c r="B47" s="738"/>
      <c r="C47" s="738"/>
      <c r="D47" s="738"/>
      <c r="E47" s="738"/>
      <c r="F47" s="738"/>
      <c r="G47" s="738"/>
      <c r="H47" s="738"/>
      <c r="I47" s="738"/>
      <c r="J47" s="738"/>
      <c r="K47" s="738"/>
      <c r="L47" s="738"/>
    </row>
    <row r="48" spans="1:14" ht="10.5" customHeight="1">
      <c r="A48" s="795">
        <v>1</v>
      </c>
      <c r="B48" s="723"/>
      <c r="C48" s="723"/>
      <c r="D48" s="723"/>
      <c r="E48" s="723"/>
      <c r="F48" s="723"/>
      <c r="G48" s="723"/>
      <c r="H48" s="723"/>
      <c r="I48" s="723"/>
      <c r="J48" s="723"/>
      <c r="K48" s="723"/>
      <c r="L48" s="723"/>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88</v>
      </c>
      <c r="B55" s="2"/>
      <c r="C55" s="2"/>
      <c r="D55" s="2"/>
      <c r="H55" s="2"/>
      <c r="I55" s="2"/>
      <c r="K55" s="2"/>
      <c r="L55" s="2"/>
    </row>
    <row r="56" spans="1:12" ht="12.95" hidden="1" customHeight="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7">
        <v>1</v>
      </c>
    </row>
  </sheetData>
  <sheetProtection algorithmName="SHA-512" hashValue="qaEk64gzQq5yJfkmapvjPGGQjv89FPg3lFcW6qe86Rfd8X9aoLjGXwh/ednKFBtpsll7N9kyW87KkD7SHevPyw==" saltValue="N8KvOCNsN35gnqHmOSXuR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sqref="A1:J1"/>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795" t="s">
        <v>196</v>
      </c>
      <c r="B1" s="804"/>
      <c r="C1" s="804"/>
      <c r="D1" s="804"/>
      <c r="E1" s="804"/>
      <c r="F1" s="804"/>
      <c r="G1" s="723"/>
      <c r="H1" s="723"/>
      <c r="I1" s="723"/>
      <c r="J1" s="723"/>
    </row>
    <row r="2" spans="1:18" ht="13.5" thickBot="1">
      <c r="A2" s="967" t="s">
        <v>3453</v>
      </c>
      <c r="B2" s="968"/>
      <c r="C2" s="968"/>
      <c r="D2" s="968"/>
      <c r="E2" s="968"/>
      <c r="F2" s="968"/>
      <c r="G2" s="969"/>
      <c r="H2" s="969"/>
      <c r="I2" s="969"/>
      <c r="J2" s="969"/>
    </row>
    <row r="3" spans="1:18" ht="12" customHeight="1">
      <c r="A3" s="983"/>
      <c r="B3" s="984"/>
      <c r="C3" s="984"/>
      <c r="D3" s="985"/>
      <c r="E3" s="986" t="s">
        <v>144</v>
      </c>
      <c r="F3" s="986"/>
      <c r="G3" s="986"/>
      <c r="H3" s="986" t="s">
        <v>152</v>
      </c>
      <c r="I3" s="986"/>
      <c r="J3" s="987"/>
      <c r="L3" s="404" t="s">
        <v>3682</v>
      </c>
      <c r="M3" s="405" t="s">
        <v>3683</v>
      </c>
      <c r="N3" s="406" t="s">
        <v>3684</v>
      </c>
      <c r="O3" s="407" t="s">
        <v>3685</v>
      </c>
      <c r="P3" s="407" t="s">
        <v>3686</v>
      </c>
      <c r="Q3" s="407" t="s">
        <v>3687</v>
      </c>
      <c r="R3" s="408" t="s">
        <v>3688</v>
      </c>
    </row>
    <row r="4" spans="1:18" ht="15.95" customHeight="1">
      <c r="A4" s="18">
        <v>31</v>
      </c>
      <c r="B4" s="963" t="s">
        <v>194</v>
      </c>
      <c r="C4" s="928"/>
      <c r="D4" s="929"/>
      <c r="E4" s="952">
        <f>+M4</f>
        <v>0</v>
      </c>
      <c r="F4" s="953"/>
      <c r="G4" s="875"/>
      <c r="H4" s="876"/>
      <c r="I4" s="877"/>
      <c r="J4" s="878"/>
      <c r="L4" s="409" t="s">
        <v>3689</v>
      </c>
      <c r="M4" s="410">
        <f>+ROUND(SUM(N4:R4)+0.49,0)</f>
        <v>0</v>
      </c>
      <c r="N4" s="411">
        <v>0</v>
      </c>
      <c r="O4" s="412">
        <v>0</v>
      </c>
      <c r="P4" s="412">
        <v>0</v>
      </c>
      <c r="Q4" s="412">
        <v>0</v>
      </c>
      <c r="R4" s="413">
        <v>0</v>
      </c>
    </row>
    <row r="5" spans="1:18" ht="15.95" customHeight="1">
      <c r="A5" s="18">
        <v>32</v>
      </c>
      <c r="B5" s="935" t="s">
        <v>166</v>
      </c>
      <c r="C5" s="973"/>
      <c r="D5" s="974"/>
      <c r="E5" s="932"/>
      <c r="F5" s="933"/>
      <c r="G5" s="934"/>
      <c r="H5" s="876"/>
      <c r="I5" s="877"/>
      <c r="J5" s="878"/>
      <c r="L5" s="409" t="s">
        <v>3690</v>
      </c>
      <c r="M5" s="410">
        <f>+ROUND(SUM(N5:R5)+0.49,0)</f>
        <v>0</v>
      </c>
      <c r="N5" s="411">
        <v>0</v>
      </c>
      <c r="O5" s="412">
        <v>0</v>
      </c>
      <c r="P5" s="412">
        <v>0</v>
      </c>
      <c r="Q5" s="412">
        <v>0</v>
      </c>
      <c r="R5" s="413">
        <v>0</v>
      </c>
    </row>
    <row r="6" spans="1:18" ht="15.95" customHeight="1">
      <c r="A6" s="18">
        <v>33</v>
      </c>
      <c r="B6" s="963" t="s">
        <v>65</v>
      </c>
      <c r="C6" s="970"/>
      <c r="D6" s="971"/>
      <c r="E6" s="952">
        <v>0</v>
      </c>
      <c r="F6" s="953"/>
      <c r="G6" s="875"/>
      <c r="H6" s="876"/>
      <c r="I6" s="877"/>
      <c r="J6" s="878"/>
      <c r="L6" s="409" t="s">
        <v>3691</v>
      </c>
      <c r="M6" s="410">
        <f>+ROUND(SUM(N6:R6)+0.49,0)</f>
        <v>0</v>
      </c>
      <c r="N6" s="411">
        <v>0</v>
      </c>
      <c r="O6" s="412">
        <v>0</v>
      </c>
      <c r="P6" s="412">
        <v>0</v>
      </c>
      <c r="Q6" s="412">
        <v>0</v>
      </c>
      <c r="R6" s="413">
        <v>0</v>
      </c>
    </row>
    <row r="7" spans="1:18" ht="15.95" customHeight="1" thickBot="1">
      <c r="A7" s="18">
        <v>34</v>
      </c>
      <c r="B7" s="963" t="s">
        <v>3454</v>
      </c>
      <c r="C7" s="928"/>
      <c r="D7" s="929"/>
      <c r="E7" s="932">
        <f>+E4-E6</f>
        <v>0</v>
      </c>
      <c r="F7" s="933"/>
      <c r="G7" s="934"/>
      <c r="H7" s="876"/>
      <c r="I7" s="877"/>
      <c r="J7" s="878"/>
      <c r="L7" s="414" t="s">
        <v>3692</v>
      </c>
      <c r="M7" s="415">
        <f>+ROUND(SUM(N7:R7)+0.49,0)</f>
        <v>0</v>
      </c>
      <c r="N7" s="416">
        <v>0</v>
      </c>
      <c r="O7" s="417">
        <v>0</v>
      </c>
      <c r="P7" s="417">
        <v>0</v>
      </c>
      <c r="Q7" s="417">
        <v>0</v>
      </c>
      <c r="R7" s="418">
        <v>0</v>
      </c>
    </row>
    <row r="8" spans="1:18" ht="15.95" customHeight="1" thickBot="1">
      <c r="A8" s="17">
        <v>35</v>
      </c>
      <c r="B8" s="960" t="s">
        <v>3781</v>
      </c>
      <c r="C8" s="961"/>
      <c r="D8" s="962"/>
      <c r="E8" s="988">
        <v>0</v>
      </c>
      <c r="F8" s="989"/>
      <c r="G8" s="910"/>
      <c r="H8" s="977"/>
      <c r="I8" s="978"/>
      <c r="J8" s="979"/>
    </row>
    <row r="9" spans="1:18" ht="12.75" customHeight="1" thickBot="1">
      <c r="A9" s="967" t="s">
        <v>55</v>
      </c>
      <c r="B9" s="968"/>
      <c r="C9" s="968"/>
      <c r="D9" s="968"/>
      <c r="E9" s="968"/>
      <c r="F9" s="968"/>
      <c r="G9" s="969"/>
      <c r="H9" s="969"/>
      <c r="I9" s="969"/>
      <c r="J9" s="969"/>
    </row>
    <row r="10" spans="1:18" ht="15.95" customHeight="1">
      <c r="A10" s="112">
        <v>36</v>
      </c>
      <c r="B10" s="980" t="s">
        <v>56</v>
      </c>
      <c r="C10" s="981"/>
      <c r="D10" s="982"/>
      <c r="E10" s="957">
        <f>+E7</f>
        <v>0</v>
      </c>
      <c r="F10" s="958"/>
      <c r="G10" s="959"/>
      <c r="H10" s="964"/>
      <c r="I10" s="965"/>
      <c r="J10" s="966"/>
    </row>
    <row r="11" spans="1:18" ht="24" customHeight="1">
      <c r="A11" s="18">
        <v>37</v>
      </c>
      <c r="B11" s="963" t="s">
        <v>3601</v>
      </c>
      <c r="C11" s="928"/>
      <c r="D11" s="929"/>
      <c r="E11" s="954">
        <f>+'1Př1'!F23</f>
        <v>0</v>
      </c>
      <c r="F11" s="955"/>
      <c r="G11" s="956"/>
      <c r="H11" s="876"/>
      <c r="I11" s="877"/>
      <c r="J11" s="878"/>
    </row>
    <row r="12" spans="1:18" ht="15.95" customHeight="1">
      <c r="A12" s="18">
        <v>38</v>
      </c>
      <c r="B12" s="963" t="s">
        <v>223</v>
      </c>
      <c r="C12" s="970"/>
      <c r="D12" s="971"/>
      <c r="E12" s="952">
        <f>+ZAV!C32</f>
        <v>0</v>
      </c>
      <c r="F12" s="953"/>
      <c r="G12" s="875"/>
      <c r="H12" s="876"/>
      <c r="I12" s="877"/>
      <c r="J12" s="878"/>
    </row>
    <row r="13" spans="1:18" ht="24" customHeight="1">
      <c r="A13" s="18">
        <v>39</v>
      </c>
      <c r="B13" s="963" t="s">
        <v>3455</v>
      </c>
      <c r="C13" s="928"/>
      <c r="D13" s="929"/>
      <c r="E13" s="954">
        <f>+'2Př'!G16</f>
        <v>0</v>
      </c>
      <c r="F13" s="955"/>
      <c r="G13" s="956"/>
      <c r="H13" s="876"/>
      <c r="I13" s="877"/>
      <c r="J13" s="878"/>
    </row>
    <row r="14" spans="1:18" ht="24" customHeight="1">
      <c r="A14" s="18">
        <v>40</v>
      </c>
      <c r="B14" s="963" t="s">
        <v>197</v>
      </c>
      <c r="C14" s="970"/>
      <c r="D14" s="971"/>
      <c r="E14" s="954">
        <f>+'2Př'!G35</f>
        <v>0</v>
      </c>
      <c r="F14" s="955"/>
      <c r="G14" s="956"/>
      <c r="H14" s="876"/>
      <c r="I14" s="877"/>
      <c r="J14" s="878"/>
    </row>
    <row r="15" spans="1:18" ht="15.95" customHeight="1">
      <c r="A15" s="18">
        <v>41</v>
      </c>
      <c r="B15" s="963" t="s">
        <v>114</v>
      </c>
      <c r="C15" s="928"/>
      <c r="D15" s="929"/>
      <c r="E15" s="954">
        <f>SUM(E11:E14)</f>
        <v>0</v>
      </c>
      <c r="F15" s="955"/>
      <c r="G15" s="956"/>
      <c r="H15" s="876"/>
      <c r="I15" s="877"/>
      <c r="J15" s="878"/>
    </row>
    <row r="16" spans="1:18" ht="15.95" customHeight="1">
      <c r="A16" s="18">
        <v>42</v>
      </c>
      <c r="B16" s="947" t="s">
        <v>3782</v>
      </c>
      <c r="C16" s="902"/>
      <c r="D16" s="948"/>
      <c r="E16" s="932">
        <f>+E10+MAX(0,E15)</f>
        <v>0</v>
      </c>
      <c r="F16" s="933"/>
      <c r="G16" s="934"/>
      <c r="H16" s="876"/>
      <c r="I16" s="877"/>
      <c r="J16" s="878"/>
    </row>
    <row r="17" spans="1:61" ht="15.75" customHeight="1">
      <c r="A17" s="155">
        <v>43</v>
      </c>
      <c r="B17" s="935" t="s">
        <v>166</v>
      </c>
      <c r="C17" s="973"/>
      <c r="D17" s="974"/>
      <c r="E17" s="932"/>
      <c r="F17" s="933"/>
      <c r="G17" s="934"/>
      <c r="H17" s="876"/>
      <c r="I17" s="877"/>
      <c r="J17" s="878"/>
    </row>
    <row r="18" spans="1:61" ht="24" customHeight="1">
      <c r="A18" s="18">
        <v>44</v>
      </c>
      <c r="B18" s="935" t="s">
        <v>3783</v>
      </c>
      <c r="C18" s="936"/>
      <c r="D18" s="937"/>
      <c r="E18" s="952">
        <f>+'6Př'!E20</f>
        <v>0</v>
      </c>
      <c r="F18" s="953"/>
      <c r="G18" s="875"/>
      <c r="H18" s="876"/>
      <c r="I18" s="877"/>
      <c r="J18" s="878"/>
    </row>
    <row r="19" spans="1:61" ht="15.95" customHeight="1" thickBot="1">
      <c r="A19" s="17">
        <v>45</v>
      </c>
      <c r="B19" s="960" t="s">
        <v>3456</v>
      </c>
      <c r="C19" s="961"/>
      <c r="D19" s="962"/>
      <c r="E19" s="939">
        <f>IF(OR(E16&gt;300000,+E7+'1Př1'!F11+'1Př1'!A27+'2Př'!G10+'2Př'!D28&gt;800000),T("LIMIT"),+E16-E18)</f>
        <v>0</v>
      </c>
      <c r="F19" s="940"/>
      <c r="G19" s="941"/>
      <c r="H19" s="977"/>
      <c r="I19" s="978"/>
      <c r="J19" s="979"/>
      <c r="K19" s="703" t="str">
        <f>+IF(EXACT(E19,"LIMIT"),"Překročili jste limity omezené šablony, neomezenou verzi této šablony zakoupíte zde:"," ")</f>
        <v xml:space="preserve"> </v>
      </c>
    </row>
    <row r="20" spans="1:61" ht="15" customHeight="1" thickBot="1">
      <c r="A20" s="972" t="s">
        <v>53</v>
      </c>
      <c r="B20" s="808"/>
      <c r="C20" s="808"/>
      <c r="D20" s="808"/>
      <c r="E20" s="808"/>
      <c r="F20" s="808"/>
      <c r="G20" s="808"/>
      <c r="H20" s="808"/>
      <c r="I20" s="808"/>
      <c r="J20" s="808"/>
      <c r="K20" s="867" t="str">
        <f>+IF(EXACT(E19,"LIMIT"),"http://business.center.cz/business/sablony/s3-priznani-k-dani-z-prijmu-fyzickych-osob.aspx"," ")</f>
        <v xml:space="preserve"> </v>
      </c>
      <c r="L20" s="723"/>
      <c r="M20" s="723"/>
      <c r="N20" s="723"/>
      <c r="O20" s="723"/>
    </row>
    <row r="21" spans="1:61" ht="22.5" customHeight="1">
      <c r="A21" s="905" t="s">
        <v>3934</v>
      </c>
      <c r="B21" s="906"/>
      <c r="C21" s="906"/>
      <c r="D21" s="907"/>
      <c r="E21" s="113" t="s">
        <v>222</v>
      </c>
      <c r="F21" s="975"/>
      <c r="G21" s="889"/>
      <c r="H21" s="113" t="s">
        <v>222</v>
      </c>
      <c r="I21" s="975"/>
      <c r="J21" s="976"/>
    </row>
    <row r="22" spans="1:61" ht="15.95" customHeight="1">
      <c r="A22" s="40">
        <v>46</v>
      </c>
      <c r="B22" s="873" t="s">
        <v>3935</v>
      </c>
      <c r="C22" s="873"/>
      <c r="D22" s="873"/>
      <c r="E22" s="139"/>
      <c r="F22" s="874">
        <v>0</v>
      </c>
      <c r="G22" s="875"/>
      <c r="H22" s="127"/>
      <c r="I22" s="868"/>
      <c r="J22" s="938"/>
      <c r="L22" s="73" t="str">
        <f>+IF(OR(AND(AND(0&lt;F22,F22&lt;E16*0.02),AND(0&lt;F22,F22&lt;1000)),F22&gt;E16*0.15),"CHYBA"," ")</f>
        <v xml:space="preserve"> </v>
      </c>
    </row>
    <row r="23" spans="1:61" ht="15.95" customHeight="1">
      <c r="A23" s="40">
        <v>47</v>
      </c>
      <c r="B23" s="873" t="s">
        <v>3936</v>
      </c>
      <c r="C23" s="873"/>
      <c r="D23" s="908"/>
      <c r="E23" s="87"/>
      <c r="F23" s="874">
        <v>0</v>
      </c>
      <c r="G23" s="875"/>
      <c r="H23" s="127"/>
      <c r="I23" s="868"/>
      <c r="J23" s="870"/>
      <c r="L23" s="73" t="str">
        <f>IF(E23=0," ",IF(+F23/E23&gt;25000,"CHYBA"," "))</f>
        <v xml:space="preserve"> </v>
      </c>
    </row>
    <row r="24" spans="1:61" ht="24" customHeight="1">
      <c r="A24" s="40">
        <v>48</v>
      </c>
      <c r="B24" s="871" t="s">
        <v>3937</v>
      </c>
      <c r="C24" s="871"/>
      <c r="D24" s="872"/>
      <c r="E24" s="139"/>
      <c r="F24" s="874">
        <v>0</v>
      </c>
      <c r="G24" s="875"/>
      <c r="H24" s="127"/>
      <c r="I24" s="868"/>
      <c r="J24" s="870"/>
      <c r="L24" s="73" t="str">
        <f>+IF(AND(F24&gt;0,SUM(F$24:F$27)&gt;48000),"CHYBA"," ")</f>
        <v xml:space="preserve"> </v>
      </c>
    </row>
    <row r="25" spans="1:61" ht="15.95" customHeight="1">
      <c r="A25" s="40">
        <v>49</v>
      </c>
      <c r="B25" s="873" t="s">
        <v>3938</v>
      </c>
      <c r="C25" s="873"/>
      <c r="D25" s="873"/>
      <c r="E25" s="139"/>
      <c r="F25" s="874">
        <v>0</v>
      </c>
      <c r="G25" s="875"/>
      <c r="H25" s="127"/>
      <c r="I25" s="868"/>
      <c r="J25" s="870"/>
      <c r="L25" s="73" t="str">
        <f>+IF(AND(F25&gt;0,SUM(F$24:F$27)&gt;48000),"CHYBA"," ")</f>
        <v xml:space="preserve"> </v>
      </c>
    </row>
    <row r="26" spans="1:61" ht="15.95" customHeight="1">
      <c r="A26" s="40">
        <v>50</v>
      </c>
      <c r="B26" s="873" t="s">
        <v>3939</v>
      </c>
      <c r="C26" s="873"/>
      <c r="D26" s="873"/>
      <c r="E26" s="139"/>
      <c r="F26" s="874">
        <v>0</v>
      </c>
      <c r="G26" s="875"/>
      <c r="H26" s="127"/>
      <c r="I26" s="868"/>
      <c r="J26" s="870"/>
      <c r="L26" s="73" t="str">
        <f>+IF(AND(F26&gt;0,SUM(F$24:F$27)&gt;48000),"CHYBA"," ")</f>
        <v xml:space="preserve"> </v>
      </c>
    </row>
    <row r="27" spans="1:61" ht="15.95" customHeight="1">
      <c r="A27" s="40">
        <v>51</v>
      </c>
      <c r="B27" s="871" t="s">
        <v>3940</v>
      </c>
      <c r="C27" s="871"/>
      <c r="D27" s="871"/>
      <c r="E27" s="139"/>
      <c r="F27" s="874">
        <v>0</v>
      </c>
      <c r="G27" s="875"/>
      <c r="H27" s="127"/>
      <c r="I27" s="868"/>
      <c r="J27" s="870"/>
      <c r="L27" s="73" t="str">
        <f>+IF(AND(F27&gt;0,SUM(F$24:F$27)&gt;48000),"CHYBA"," ")</f>
        <v xml:space="preserve"> </v>
      </c>
    </row>
    <row r="28" spans="1:61" ht="15.95" customHeight="1">
      <c r="A28" s="40">
        <v>52</v>
      </c>
      <c r="B28" s="873" t="s">
        <v>3587</v>
      </c>
      <c r="C28" s="873"/>
      <c r="D28" s="873"/>
      <c r="E28" s="139"/>
      <c r="F28" s="874">
        <v>0</v>
      </c>
      <c r="G28" s="875"/>
      <c r="H28" s="127"/>
      <c r="I28" s="868"/>
      <c r="J28" s="870"/>
    </row>
    <row r="29" spans="1:61" ht="15.95" customHeight="1" thickBot="1">
      <c r="A29" s="41">
        <v>53</v>
      </c>
      <c r="B29" s="873" t="s">
        <v>3588</v>
      </c>
      <c r="C29" s="873"/>
      <c r="D29" s="873"/>
      <c r="E29" s="139"/>
      <c r="F29" s="909">
        <v>0</v>
      </c>
      <c r="G29" s="910"/>
      <c r="H29" s="558"/>
      <c r="I29" s="868"/>
      <c r="J29" s="870"/>
    </row>
    <row r="30" spans="1:61" ht="6" customHeight="1" thickBot="1">
      <c r="A30" s="926"/>
      <c r="B30" s="927"/>
      <c r="C30" s="927"/>
      <c r="D30" s="927"/>
      <c r="E30" s="927"/>
      <c r="F30" s="927"/>
      <c r="G30" s="927"/>
      <c r="H30" s="927"/>
      <c r="I30" s="927"/>
      <c r="J30" s="927"/>
    </row>
    <row r="31" spans="1:61" ht="24" customHeight="1">
      <c r="A31" s="114">
        <v>54</v>
      </c>
      <c r="B31" s="886" t="s">
        <v>3784</v>
      </c>
      <c r="C31" s="886"/>
      <c r="D31" s="886"/>
      <c r="E31" s="887"/>
      <c r="F31" s="949">
        <f>+SUM('DAP2'!F22:G29)</f>
        <v>0</v>
      </c>
      <c r="G31" s="889"/>
      <c r="H31" s="890"/>
      <c r="I31" s="891"/>
      <c r="J31" s="892"/>
      <c r="BG31" s="73"/>
      <c r="BH31" s="73"/>
      <c r="BI31" s="73"/>
    </row>
    <row r="32" spans="1:61" ht="24" customHeight="1">
      <c r="A32" s="42">
        <v>55</v>
      </c>
      <c r="B32" s="913" t="s">
        <v>3457</v>
      </c>
      <c r="C32" s="928"/>
      <c r="D32" s="928"/>
      <c r="E32" s="929"/>
      <c r="F32" s="950">
        <f>MAX(+'DAP2'!E19-'DAP2'!F31,0)</f>
        <v>0</v>
      </c>
      <c r="G32" s="915"/>
      <c r="H32" s="868"/>
      <c r="I32" s="763"/>
      <c r="J32" s="869"/>
      <c r="BG32" s="73"/>
      <c r="BH32" s="73"/>
      <c r="BI32" s="73"/>
    </row>
    <row r="33" spans="1:61" ht="15" customHeight="1">
      <c r="A33" s="40">
        <v>56</v>
      </c>
      <c r="B33" s="930" t="s">
        <v>3567</v>
      </c>
      <c r="C33" s="930"/>
      <c r="D33" s="930"/>
      <c r="E33" s="931"/>
      <c r="F33" s="950">
        <f>+FLOOR(F32,100)</f>
        <v>0</v>
      </c>
      <c r="G33" s="951"/>
      <c r="H33" s="868"/>
      <c r="I33" s="763"/>
      <c r="J33" s="869"/>
      <c r="BG33" s="73"/>
      <c r="BH33" s="73"/>
      <c r="BI33" s="73"/>
    </row>
    <row r="34" spans="1:61" ht="15" customHeight="1" thickBot="1">
      <c r="A34" s="41">
        <v>57</v>
      </c>
      <c r="B34" s="911" t="s">
        <v>115</v>
      </c>
      <c r="C34" s="911"/>
      <c r="D34" s="911"/>
      <c r="E34" s="912"/>
      <c r="F34" s="893">
        <f>+F33*0.15+MAX(F33-1582812,0)*0.08</f>
        <v>0</v>
      </c>
      <c r="G34" s="894"/>
      <c r="H34" s="895"/>
      <c r="I34" s="835"/>
      <c r="J34" s="896"/>
      <c r="BG34" s="73"/>
      <c r="BH34" s="73"/>
      <c r="BI34" s="73"/>
    </row>
    <row r="35" spans="1:61" ht="15" customHeight="1" thickBot="1">
      <c r="A35" s="942" t="s">
        <v>291</v>
      </c>
      <c r="B35" s="943"/>
      <c r="C35" s="943"/>
      <c r="D35" s="943"/>
      <c r="E35" s="944"/>
      <c r="F35" s="944"/>
      <c r="G35" s="830"/>
      <c r="H35" s="830"/>
      <c r="I35" s="830"/>
      <c r="J35" s="830"/>
    </row>
    <row r="36" spans="1:61" ht="24" customHeight="1">
      <c r="A36" s="114">
        <v>58</v>
      </c>
      <c r="B36" s="886" t="s">
        <v>3458</v>
      </c>
      <c r="C36" s="886"/>
      <c r="D36" s="886"/>
      <c r="E36" s="887"/>
      <c r="F36" s="945">
        <f>+IF(OR(+'3Př'!F27+'3Př'!F30&gt;0),'3Př'!F30,F34)</f>
        <v>0</v>
      </c>
      <c r="G36" s="946"/>
      <c r="H36" s="890"/>
      <c r="I36" s="891"/>
      <c r="J36" s="892"/>
      <c r="BG36" s="73"/>
      <c r="BH36" s="73"/>
      <c r="BI36" s="73"/>
    </row>
    <row r="37" spans="1:61" ht="15.95" customHeight="1">
      <c r="A37" s="40">
        <v>59</v>
      </c>
      <c r="B37" s="871" t="s">
        <v>166</v>
      </c>
      <c r="C37" s="871"/>
      <c r="D37" s="871"/>
      <c r="E37" s="872"/>
      <c r="F37" s="879">
        <f>+MAX(0,(E4+E11-1672080-FLOOR(E8/1.34,1))*0.07)</f>
        <v>0</v>
      </c>
      <c r="G37" s="880"/>
      <c r="H37" s="868"/>
      <c r="I37" s="763"/>
      <c r="J37" s="869"/>
      <c r="BG37" s="73"/>
      <c r="BH37" s="73"/>
      <c r="BI37" s="73"/>
    </row>
    <row r="38" spans="1:61" ht="15" customHeight="1">
      <c r="A38" s="40">
        <v>60</v>
      </c>
      <c r="B38" s="871" t="s">
        <v>3785</v>
      </c>
      <c r="C38" s="871"/>
      <c r="D38" s="871"/>
      <c r="E38" s="872"/>
      <c r="F38" s="916">
        <f>+IF(F34=F36,CEILING(F36,1),CEILING(F36,1))</f>
        <v>0</v>
      </c>
      <c r="G38" s="900"/>
      <c r="H38" s="868"/>
      <c r="I38" s="763"/>
      <c r="J38" s="869"/>
      <c r="BG38" s="73"/>
      <c r="BH38" s="73"/>
      <c r="BI38" s="73"/>
    </row>
    <row r="39" spans="1:61" ht="24" customHeight="1" thickBot="1">
      <c r="A39" s="559">
        <v>61</v>
      </c>
      <c r="B39" s="897" t="s">
        <v>57</v>
      </c>
      <c r="C39" s="897"/>
      <c r="D39" s="897"/>
      <c r="E39" s="898"/>
      <c r="F39" s="893">
        <f>IF('DAP2'!E15&lt;0,-'DAP2'!E15,0)</f>
        <v>0</v>
      </c>
      <c r="G39" s="894"/>
      <c r="H39" s="895"/>
      <c r="I39" s="835"/>
      <c r="J39" s="896"/>
      <c r="BG39" s="73"/>
      <c r="BH39" s="73"/>
      <c r="BI39" s="73"/>
    </row>
    <row r="40" spans="1:61" ht="15" customHeight="1" thickBot="1">
      <c r="A40" s="884" t="s">
        <v>310</v>
      </c>
      <c r="B40" s="885"/>
      <c r="C40" s="885"/>
      <c r="D40" s="885"/>
      <c r="E40" s="885"/>
      <c r="F40" s="885"/>
      <c r="G40" s="830"/>
      <c r="H40" s="830"/>
      <c r="I40" s="830"/>
      <c r="J40" s="830"/>
    </row>
    <row r="41" spans="1:61" ht="15.95" customHeight="1">
      <c r="A41" s="114">
        <v>62</v>
      </c>
      <c r="B41" s="886" t="s">
        <v>198</v>
      </c>
      <c r="C41" s="886"/>
      <c r="D41" s="886"/>
      <c r="E41" s="887"/>
      <c r="F41" s="888">
        <v>0</v>
      </c>
      <c r="G41" s="889"/>
      <c r="H41" s="890"/>
      <c r="I41" s="891"/>
      <c r="J41" s="892"/>
    </row>
    <row r="42" spans="1:61" ht="15.95" customHeight="1">
      <c r="A42" s="40" t="s">
        <v>3882</v>
      </c>
      <c r="B42" s="871" t="s">
        <v>3883</v>
      </c>
      <c r="C42" s="871"/>
      <c r="D42" s="871"/>
      <c r="E42" s="872"/>
      <c r="F42" s="899">
        <v>0</v>
      </c>
      <c r="G42" s="900"/>
      <c r="H42" s="901"/>
      <c r="I42" s="902"/>
      <c r="J42" s="903"/>
    </row>
    <row r="43" spans="1:61" ht="15.95" customHeight="1" thickBot="1">
      <c r="A43" s="40">
        <v>63</v>
      </c>
      <c r="B43" s="913" t="s">
        <v>202</v>
      </c>
      <c r="C43" s="913"/>
      <c r="D43" s="913"/>
      <c r="E43" s="914"/>
      <c r="F43" s="874">
        <v>0</v>
      </c>
      <c r="G43" s="915"/>
      <c r="H43" s="868"/>
      <c r="I43" s="763"/>
      <c r="J43" s="869"/>
    </row>
    <row r="44" spans="1:61" ht="24" customHeight="1" thickBot="1">
      <c r="A44" s="917" t="s">
        <v>3459</v>
      </c>
      <c r="B44" s="918"/>
      <c r="C44" s="918"/>
      <c r="D44" s="918"/>
      <c r="E44" s="918"/>
      <c r="F44" s="918"/>
      <c r="G44" s="918"/>
      <c r="H44" s="918"/>
      <c r="I44" s="918"/>
      <c r="J44" s="918"/>
    </row>
    <row r="45" spans="1:61" ht="24" customHeight="1" thickBot="1">
      <c r="A45" s="919" t="s">
        <v>32</v>
      </c>
      <c r="B45" s="920"/>
      <c r="C45" s="921"/>
      <c r="D45" s="922"/>
      <c r="E45" s="923"/>
      <c r="F45" s="924" t="s">
        <v>143</v>
      </c>
      <c r="G45" s="925"/>
      <c r="H45" s="881"/>
      <c r="I45" s="882"/>
      <c r="J45" s="883"/>
    </row>
    <row r="46" spans="1:61" ht="12" customHeight="1">
      <c r="A46" s="904">
        <v>2</v>
      </c>
      <c r="B46" s="904"/>
      <c r="C46" s="904"/>
      <c r="D46" s="904"/>
      <c r="E46" s="904"/>
      <c r="F46" s="904"/>
      <c r="G46" s="904"/>
      <c r="H46" s="904"/>
      <c r="I46" s="904"/>
      <c r="J46" s="904"/>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8BYhcmWHoQ3DhFfawZw0VtGlEvV6Z8d+v94tPZht+XIcrkxFUmiXAeXfDZ90/xjcVbsBcTmk5zeDVhi30hg/6A==" saltValue="Uadz+yZQmKAZxbdCN6Ytdw=="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905" t="s">
        <v>33</v>
      </c>
      <c r="B1" s="906"/>
      <c r="C1" s="907"/>
      <c r="D1" s="113" t="s">
        <v>222</v>
      </c>
      <c r="E1" s="975"/>
      <c r="F1" s="1065"/>
      <c r="G1" s="889"/>
      <c r="H1" s="113" t="s">
        <v>222</v>
      </c>
      <c r="I1" s="975"/>
      <c r="J1" s="1060"/>
      <c r="K1" s="976"/>
      <c r="BO1"/>
      <c r="BP1"/>
      <c r="BQ1"/>
      <c r="BR1"/>
      <c r="BS1"/>
      <c r="BT1"/>
      <c r="BU1"/>
    </row>
    <row r="2" spans="1:73" ht="18" customHeight="1">
      <c r="A2" s="40">
        <v>64</v>
      </c>
      <c r="B2" s="930" t="s">
        <v>67</v>
      </c>
      <c r="C2" s="931"/>
      <c r="D2" s="121"/>
      <c r="E2" s="899">
        <v>30840</v>
      </c>
      <c r="F2" s="1037"/>
      <c r="G2" s="900"/>
      <c r="H2" s="126"/>
      <c r="I2" s="868"/>
      <c r="J2" s="1053"/>
      <c r="K2" s="1054"/>
      <c r="BO2"/>
      <c r="BP2"/>
      <c r="BQ2"/>
      <c r="BR2"/>
      <c r="BS2"/>
      <c r="BT2"/>
      <c r="BU2"/>
    </row>
    <row r="3" spans="1:73" ht="18" customHeight="1">
      <c r="A3" s="40" t="s">
        <v>311</v>
      </c>
      <c r="B3" s="930" t="s">
        <v>68</v>
      </c>
      <c r="C3" s="931"/>
      <c r="D3" s="87">
        <v>0</v>
      </c>
      <c r="E3" s="899">
        <f>+D3*2070</f>
        <v>0</v>
      </c>
      <c r="F3" s="1061"/>
      <c r="G3" s="1062"/>
      <c r="H3" s="126"/>
      <c r="I3" s="868"/>
      <c r="J3" s="1053"/>
      <c r="K3" s="1054"/>
      <c r="L3" s="137"/>
      <c r="BO3"/>
      <c r="BP3"/>
      <c r="BQ3"/>
      <c r="BR3"/>
      <c r="BS3"/>
      <c r="BT3"/>
      <c r="BU3"/>
    </row>
    <row r="4" spans="1:73" ht="24" customHeight="1">
      <c r="A4" s="40" t="s">
        <v>312</v>
      </c>
      <c r="B4" s="913" t="s">
        <v>69</v>
      </c>
      <c r="C4" s="914"/>
      <c r="D4" s="87">
        <v>0</v>
      </c>
      <c r="E4" s="899">
        <f>+D4*4140</f>
        <v>0</v>
      </c>
      <c r="F4" s="1061"/>
      <c r="G4" s="1062"/>
      <c r="H4" s="126"/>
      <c r="I4" s="868"/>
      <c r="J4" s="1053"/>
      <c r="K4" s="1054"/>
      <c r="L4" s="137"/>
      <c r="BO4"/>
      <c r="BP4"/>
      <c r="BQ4"/>
      <c r="BR4"/>
      <c r="BS4"/>
      <c r="BT4"/>
      <c r="BU4"/>
    </row>
    <row r="5" spans="1:73" ht="24" customHeight="1">
      <c r="A5" s="40">
        <v>66</v>
      </c>
      <c r="B5" s="913" t="s">
        <v>3460</v>
      </c>
      <c r="C5" s="914"/>
      <c r="D5" s="87">
        <v>0</v>
      </c>
      <c r="E5" s="1040">
        <f>+D5*210</f>
        <v>0</v>
      </c>
      <c r="F5" s="1041"/>
      <c r="G5" s="1042"/>
      <c r="H5" s="126"/>
      <c r="I5" s="868"/>
      <c r="J5" s="1053"/>
      <c r="K5" s="1054"/>
      <c r="BO5"/>
      <c r="BP5"/>
      <c r="BQ5"/>
      <c r="BR5"/>
      <c r="BS5"/>
      <c r="BT5"/>
      <c r="BU5"/>
    </row>
    <row r="6" spans="1:73" ht="24" customHeight="1">
      <c r="A6" s="40">
        <v>67</v>
      </c>
      <c r="B6" s="913" t="s">
        <v>3461</v>
      </c>
      <c r="C6" s="914"/>
      <c r="D6" s="87">
        <v>0</v>
      </c>
      <c r="E6" s="1040">
        <f>+D6*420</f>
        <v>0</v>
      </c>
      <c r="F6" s="1041"/>
      <c r="G6" s="1042"/>
      <c r="H6" s="126"/>
      <c r="I6" s="868"/>
      <c r="J6" s="1053"/>
      <c r="K6" s="1054"/>
      <c r="BO6"/>
      <c r="BP6"/>
      <c r="BQ6"/>
      <c r="BR6"/>
      <c r="BS6"/>
      <c r="BT6"/>
      <c r="BU6"/>
    </row>
    <row r="7" spans="1:73" ht="18" customHeight="1">
      <c r="A7" s="40">
        <v>68</v>
      </c>
      <c r="B7" s="913" t="s">
        <v>3748</v>
      </c>
      <c r="C7" s="914"/>
      <c r="D7" s="87">
        <v>0</v>
      </c>
      <c r="E7" s="1040">
        <f>+D7*1345</f>
        <v>0</v>
      </c>
      <c r="F7" s="1041"/>
      <c r="G7" s="1042"/>
      <c r="H7" s="126"/>
      <c r="I7" s="868"/>
      <c r="J7" s="1053"/>
      <c r="K7" s="1054"/>
      <c r="BO7"/>
      <c r="BP7"/>
      <c r="BQ7"/>
      <c r="BR7"/>
      <c r="BS7"/>
      <c r="BT7"/>
      <c r="BU7"/>
    </row>
    <row r="8" spans="1:73" ht="18" customHeight="1">
      <c r="A8" s="40">
        <v>69</v>
      </c>
      <c r="B8" s="871" t="s">
        <v>166</v>
      </c>
      <c r="C8" s="872"/>
      <c r="D8" s="684"/>
      <c r="E8" s="1040"/>
      <c r="F8" s="1041"/>
      <c r="G8" s="1042"/>
      <c r="H8" s="126"/>
      <c r="I8" s="868"/>
      <c r="J8" s="1053"/>
      <c r="K8" s="1054"/>
      <c r="BO8"/>
      <c r="BP8"/>
      <c r="BQ8"/>
      <c r="BR8"/>
      <c r="BS8"/>
      <c r="BT8"/>
      <c r="BU8"/>
    </row>
    <row r="9" spans="1:73" ht="18" customHeight="1">
      <c r="A9" s="40" t="s">
        <v>66</v>
      </c>
      <c r="B9" s="871" t="s">
        <v>166</v>
      </c>
      <c r="C9" s="872"/>
      <c r="D9" s="685"/>
      <c r="E9" s="1040"/>
      <c r="F9" s="1041"/>
      <c r="G9" s="1042"/>
      <c r="H9" s="126"/>
      <c r="I9" s="868"/>
      <c r="J9" s="1053"/>
      <c r="K9" s="1054"/>
      <c r="BO9"/>
      <c r="BP9"/>
      <c r="BQ9"/>
      <c r="BR9"/>
      <c r="BS9"/>
      <c r="BT9"/>
      <c r="BU9"/>
    </row>
    <row r="10" spans="1:73" ht="18" customHeight="1">
      <c r="A10" s="40" t="s">
        <v>3589</v>
      </c>
      <c r="B10" s="871" t="s">
        <v>166</v>
      </c>
      <c r="C10" s="872"/>
      <c r="D10" s="685"/>
      <c r="E10" s="1040"/>
      <c r="F10" s="1041"/>
      <c r="G10" s="1042"/>
      <c r="H10" s="126"/>
      <c r="I10" s="868"/>
      <c r="J10" s="1053"/>
      <c r="K10" s="1054"/>
      <c r="BO10"/>
      <c r="BP10"/>
      <c r="BQ10"/>
      <c r="BR10"/>
      <c r="BS10"/>
      <c r="BT10"/>
      <c r="BU10"/>
    </row>
    <row r="11" spans="1:73" ht="30" customHeight="1">
      <c r="A11" s="40">
        <v>70</v>
      </c>
      <c r="B11" s="871" t="s">
        <v>3941</v>
      </c>
      <c r="C11" s="872"/>
      <c r="D11" s="121"/>
      <c r="E11" s="950">
        <f>+SUM(E2:F7)+'DAP2'!F41+'DAP2'!F42+'DAP2'!F43</f>
        <v>30840</v>
      </c>
      <c r="F11" s="1043"/>
      <c r="G11" s="1044"/>
      <c r="H11" s="126"/>
      <c r="I11" s="868"/>
      <c r="J11" s="1053"/>
      <c r="K11" s="1054"/>
      <c r="BR11"/>
      <c r="BS11"/>
      <c r="BT11"/>
      <c r="BU11"/>
    </row>
    <row r="12" spans="1:73" ht="24" customHeight="1" thickBot="1">
      <c r="A12" s="41">
        <v>71</v>
      </c>
      <c r="B12" s="1067" t="s">
        <v>3462</v>
      </c>
      <c r="C12" s="1068"/>
      <c r="D12" s="122"/>
      <c r="E12" s="893">
        <f>+MAX('DAP2'!F38-'DAP3'!E11,0)</f>
        <v>0</v>
      </c>
      <c r="F12" s="1045"/>
      <c r="G12" s="1046"/>
      <c r="H12" s="128"/>
      <c r="I12" s="895"/>
      <c r="J12" s="1055"/>
      <c r="K12" s="1056"/>
      <c r="BR12"/>
      <c r="BS12"/>
      <c r="BT12"/>
      <c r="BU12"/>
    </row>
    <row r="13" spans="1:73" ht="15.95" customHeight="1" thickBot="1">
      <c r="A13" s="1009" t="s">
        <v>3463</v>
      </c>
      <c r="B13" s="1009"/>
      <c r="C13" s="1010"/>
      <c r="D13" s="1010"/>
      <c r="E13" s="1010"/>
      <c r="F13" s="1010"/>
      <c r="G13" s="1010"/>
      <c r="H13" s="1010"/>
      <c r="I13" s="1010"/>
      <c r="J13" s="1010"/>
      <c r="K13" s="1010"/>
    </row>
    <row r="14" spans="1:73" ht="22.5" customHeight="1">
      <c r="A14" s="1078"/>
      <c r="B14" s="1015" t="s">
        <v>3466</v>
      </c>
      <c r="C14" s="1016"/>
      <c r="D14" s="1015" t="s">
        <v>143</v>
      </c>
      <c r="E14" s="1048"/>
      <c r="F14" s="1049" t="s">
        <v>3464</v>
      </c>
      <c r="G14" s="1050"/>
      <c r="H14" s="1049" t="s">
        <v>3465</v>
      </c>
      <c r="I14" s="1050"/>
      <c r="J14" s="1049" t="s">
        <v>3550</v>
      </c>
      <c r="K14" s="1064"/>
      <c r="BQ14"/>
      <c r="BR14"/>
      <c r="BS14"/>
      <c r="BT14"/>
      <c r="BU14"/>
    </row>
    <row r="15" spans="1:73" ht="21.95" customHeight="1">
      <c r="A15" s="1079"/>
      <c r="B15" s="1017"/>
      <c r="C15" s="1018"/>
      <c r="D15" s="1017"/>
      <c r="E15" s="1018"/>
      <c r="F15" s="648" t="s">
        <v>3548</v>
      </c>
      <c r="G15" s="648" t="s">
        <v>3549</v>
      </c>
      <c r="H15" s="648" t="s">
        <v>3548</v>
      </c>
      <c r="I15" s="648" t="s">
        <v>3549</v>
      </c>
      <c r="J15" s="648" t="s">
        <v>3548</v>
      </c>
      <c r="K15" s="323" t="s">
        <v>3549</v>
      </c>
      <c r="BQ15"/>
      <c r="BR15"/>
      <c r="BS15"/>
      <c r="BT15"/>
      <c r="BU15"/>
    </row>
    <row r="16" spans="1:73" ht="12" customHeight="1">
      <c r="A16" s="1080"/>
      <c r="B16" s="1011">
        <v>1</v>
      </c>
      <c r="C16" s="1012"/>
      <c r="D16" s="1011">
        <v>2</v>
      </c>
      <c r="E16" s="1011"/>
      <c r="F16" s="1051">
        <v>3</v>
      </c>
      <c r="G16" s="1052"/>
      <c r="H16" s="1051">
        <v>4</v>
      </c>
      <c r="I16" s="1052"/>
      <c r="J16" s="1051">
        <v>5</v>
      </c>
      <c r="K16" s="1066"/>
      <c r="BQ16"/>
      <c r="BR16"/>
      <c r="BS16"/>
      <c r="BT16"/>
      <c r="BU16"/>
    </row>
    <row r="17" spans="1:73" ht="18" customHeight="1">
      <c r="A17" s="132">
        <v>1</v>
      </c>
      <c r="B17" s="992" t="s">
        <v>137</v>
      </c>
      <c r="C17" s="993"/>
      <c r="D17" s="1036"/>
      <c r="E17" s="1047"/>
      <c r="F17" s="649"/>
      <c r="G17" s="649"/>
      <c r="H17" s="649"/>
      <c r="I17" s="649"/>
      <c r="J17" s="649"/>
      <c r="K17" s="403"/>
      <c r="BQ17"/>
      <c r="BR17"/>
      <c r="BS17"/>
      <c r="BT17"/>
      <c r="BU17"/>
    </row>
    <row r="18" spans="1:73" ht="18" customHeight="1">
      <c r="A18" s="132">
        <v>2</v>
      </c>
      <c r="B18" s="992" t="s">
        <v>137</v>
      </c>
      <c r="C18" s="993"/>
      <c r="D18" s="1036"/>
      <c r="E18" s="1036"/>
      <c r="F18" s="649"/>
      <c r="G18" s="649"/>
      <c r="H18" s="649"/>
      <c r="I18" s="649"/>
      <c r="J18" s="649"/>
      <c r="K18" s="403"/>
      <c r="BQ18"/>
      <c r="BR18"/>
      <c r="BS18"/>
      <c r="BT18"/>
      <c r="BU18"/>
    </row>
    <row r="19" spans="1:73" ht="18" customHeight="1">
      <c r="A19" s="132">
        <v>3</v>
      </c>
      <c r="B19" s="992" t="s">
        <v>137</v>
      </c>
      <c r="C19" s="993"/>
      <c r="D19" s="1036"/>
      <c r="E19" s="1036"/>
      <c r="F19" s="649"/>
      <c r="G19" s="649"/>
      <c r="H19" s="649"/>
      <c r="I19" s="649"/>
      <c r="J19" s="649"/>
      <c r="K19" s="403"/>
      <c r="BQ19"/>
      <c r="BR19"/>
      <c r="BS19"/>
      <c r="BT19"/>
      <c r="BU19"/>
    </row>
    <row r="20" spans="1:73" ht="18" customHeight="1">
      <c r="A20" s="132">
        <v>4</v>
      </c>
      <c r="B20" s="992" t="s">
        <v>137</v>
      </c>
      <c r="C20" s="993"/>
      <c r="D20" s="1036"/>
      <c r="E20" s="1036"/>
      <c r="F20" s="649"/>
      <c r="G20" s="649"/>
      <c r="H20" s="649"/>
      <c r="I20" s="649"/>
      <c r="J20" s="649"/>
      <c r="K20" s="403"/>
      <c r="BQ20"/>
      <c r="BR20"/>
      <c r="BS20"/>
      <c r="BT20"/>
      <c r="BU20"/>
    </row>
    <row r="21" spans="1:73" ht="15.95" customHeight="1" thickBot="1">
      <c r="A21" s="133"/>
      <c r="B21" s="1038" t="s">
        <v>58</v>
      </c>
      <c r="C21" s="1039"/>
      <c r="D21" s="1063"/>
      <c r="E21" s="1063"/>
      <c r="F21" s="322">
        <f t="shared" ref="F21:I21" si="0">+SUM(F17:F20)</f>
        <v>0</v>
      </c>
      <c r="G21" s="322">
        <f t="shared" si="0"/>
        <v>0</v>
      </c>
      <c r="H21" s="322">
        <f t="shared" si="0"/>
        <v>0</v>
      </c>
      <c r="I21" s="322">
        <f t="shared" si="0"/>
        <v>0</v>
      </c>
      <c r="J21" s="322">
        <f>+SUM(J17:J20)+Příl_děti!J13</f>
        <v>0</v>
      </c>
      <c r="K21" s="647">
        <f>+SUM(K17:K20)+Příl_děti!K13</f>
        <v>0</v>
      </c>
      <c r="BU21"/>
    </row>
    <row r="22" spans="1:73" ht="6" customHeight="1" thickBot="1">
      <c r="A22" s="1008"/>
      <c r="B22" s="1008"/>
      <c r="C22" s="918"/>
      <c r="D22" s="918"/>
      <c r="E22" s="918"/>
      <c r="F22" s="918"/>
      <c r="G22" s="918"/>
      <c r="H22" s="918"/>
      <c r="I22" s="918"/>
      <c r="J22" s="918"/>
      <c r="K22" s="918"/>
    </row>
    <row r="23" spans="1:73" ht="18" customHeight="1">
      <c r="A23" s="112">
        <v>72</v>
      </c>
      <c r="B23" s="980" t="s">
        <v>59</v>
      </c>
      <c r="C23" s="1007"/>
      <c r="D23" s="1032">
        <f>+F21*1267+G21*2534+H21*1860+I21*3720+J21*2320+K21*4640</f>
        <v>0</v>
      </c>
      <c r="E23" s="1033"/>
      <c r="F23" s="1033"/>
      <c r="G23" s="1034"/>
      <c r="H23" s="986"/>
      <c r="I23" s="990"/>
      <c r="J23" s="990"/>
      <c r="K23" s="991"/>
      <c r="L23" s="137"/>
    </row>
    <row r="24" spans="1:73" ht="24" customHeight="1">
      <c r="A24" s="18">
        <v>73</v>
      </c>
      <c r="B24" s="935" t="s">
        <v>3467</v>
      </c>
      <c r="C24" s="1002"/>
      <c r="D24" s="996">
        <f>+MIN(D23,E12)</f>
        <v>0</v>
      </c>
      <c r="E24" s="997"/>
      <c r="F24" s="997"/>
      <c r="G24" s="998"/>
      <c r="H24" s="1004"/>
      <c r="I24" s="1005"/>
      <c r="J24" s="1005"/>
      <c r="K24" s="1006"/>
    </row>
    <row r="25" spans="1:73" ht="18" customHeight="1">
      <c r="A25" s="560">
        <v>74</v>
      </c>
      <c r="B25" s="994" t="s">
        <v>3590</v>
      </c>
      <c r="C25" s="995"/>
      <c r="D25" s="996">
        <f>+E12-D24</f>
        <v>0</v>
      </c>
      <c r="E25" s="997"/>
      <c r="F25" s="997"/>
      <c r="G25" s="998"/>
      <c r="H25" s="999"/>
      <c r="I25" s="1000"/>
      <c r="J25" s="1000"/>
      <c r="K25" s="1001"/>
    </row>
    <row r="26" spans="1:73" ht="24" customHeight="1" thickBot="1">
      <c r="A26" s="561" t="s">
        <v>3786</v>
      </c>
      <c r="B26" s="1029" t="s">
        <v>3884</v>
      </c>
      <c r="C26" s="1030"/>
      <c r="D26" s="939">
        <f>+'4Př'!F21</f>
        <v>0</v>
      </c>
      <c r="E26" s="940"/>
      <c r="F26" s="940"/>
      <c r="G26" s="1031"/>
      <c r="H26" s="1019"/>
      <c r="I26" s="1020"/>
      <c r="J26" s="1020"/>
      <c r="K26" s="1021"/>
    </row>
    <row r="27" spans="1:73" ht="6" customHeight="1" thickBot="1">
      <c r="A27" s="1008"/>
      <c r="B27" s="1008"/>
      <c r="C27" s="918"/>
      <c r="D27" s="918"/>
      <c r="E27" s="918"/>
      <c r="F27" s="918"/>
      <c r="G27" s="918"/>
      <c r="H27" s="918"/>
      <c r="I27" s="918"/>
      <c r="J27" s="918"/>
      <c r="K27" s="918"/>
    </row>
    <row r="28" spans="1:73" ht="18" customHeight="1">
      <c r="A28" s="112">
        <v>75</v>
      </c>
      <c r="B28" s="980" t="s">
        <v>3787</v>
      </c>
      <c r="C28" s="1007"/>
      <c r="D28" s="1032">
        <f>+D25+D26</f>
        <v>0</v>
      </c>
      <c r="E28" s="1033"/>
      <c r="F28" s="1033"/>
      <c r="G28" s="1034"/>
      <c r="H28" s="986"/>
      <c r="I28" s="990"/>
      <c r="J28" s="990"/>
      <c r="K28" s="991"/>
    </row>
    <row r="29" spans="1:73" ht="18" customHeight="1">
      <c r="A29" s="18">
        <v>76</v>
      </c>
      <c r="B29" s="935" t="s">
        <v>3468</v>
      </c>
      <c r="C29" s="1002"/>
      <c r="D29" s="1003">
        <f>IF(OR(+D23-D24&lt;99,+MAX('1Př1'!F11+'1Př1'!A27+'1Př1'!F19+'1Př1'!F22)+'DAP2'!E7&lt;6*18900),0,+D23-D24)</f>
        <v>0</v>
      </c>
      <c r="E29" s="997"/>
      <c r="F29" s="997"/>
      <c r="G29" s="998"/>
      <c r="H29" s="1004"/>
      <c r="I29" s="1005"/>
      <c r="J29" s="1005"/>
      <c r="K29" s="1006"/>
    </row>
    <row r="30" spans="1:73" ht="24" customHeight="1">
      <c r="A30" s="18">
        <v>77</v>
      </c>
      <c r="B30" s="935" t="s">
        <v>3788</v>
      </c>
      <c r="C30" s="1002"/>
      <c r="D30" s="996">
        <f>+MAX(0,D28-D29)</f>
        <v>0</v>
      </c>
      <c r="E30" s="997"/>
      <c r="F30" s="997"/>
      <c r="G30" s="998"/>
      <c r="H30" s="1004"/>
      <c r="I30" s="1005"/>
      <c r="J30" s="1005"/>
      <c r="K30" s="1006"/>
    </row>
    <row r="31" spans="1:73" ht="24" customHeight="1" thickBot="1">
      <c r="A31" s="17" t="s">
        <v>3789</v>
      </c>
      <c r="B31" s="960" t="s">
        <v>3790</v>
      </c>
      <c r="C31" s="1025"/>
      <c r="D31" s="988">
        <f>+MAX(0,-D28+D29)</f>
        <v>0</v>
      </c>
      <c r="E31" s="989"/>
      <c r="F31" s="989"/>
      <c r="G31" s="1035"/>
      <c r="H31" s="1022"/>
      <c r="I31" s="1023"/>
      <c r="J31" s="1023"/>
      <c r="K31" s="1024"/>
    </row>
    <row r="32" spans="1:73" ht="15.95" customHeight="1" thickBot="1">
      <c r="A32" s="1027" t="s">
        <v>313</v>
      </c>
      <c r="B32" s="1027"/>
      <c r="C32" s="1028"/>
      <c r="D32" s="1028"/>
      <c r="E32" s="1028"/>
      <c r="F32" s="1028"/>
      <c r="G32" s="1028"/>
      <c r="H32" s="1028"/>
      <c r="I32" s="1028"/>
      <c r="J32" s="1028"/>
      <c r="K32" s="1028"/>
    </row>
    <row r="33" spans="1:11" ht="18" customHeight="1">
      <c r="A33" s="18">
        <v>78</v>
      </c>
      <c r="B33" s="1073" t="s">
        <v>203</v>
      </c>
      <c r="C33" s="1074"/>
      <c r="D33" s="1032">
        <v>0</v>
      </c>
      <c r="E33" s="1033"/>
      <c r="F33" s="1033"/>
      <c r="G33" s="1034"/>
      <c r="H33" s="1004"/>
      <c r="I33" s="1026"/>
      <c r="J33" s="1026"/>
      <c r="K33" s="1006"/>
    </row>
    <row r="34" spans="1:11" ht="24" customHeight="1">
      <c r="A34" s="18">
        <v>79</v>
      </c>
      <c r="B34" s="1076" t="s">
        <v>3791</v>
      </c>
      <c r="C34" s="1077"/>
      <c r="D34" s="952">
        <f>+IF(OR(EXACT("X",'DAP1'!E13),EXACT("x",'DAP1'!E13)),'DAP3'!D26,0)</f>
        <v>0</v>
      </c>
      <c r="E34" s="953"/>
      <c r="F34" s="953"/>
      <c r="G34" s="1059"/>
      <c r="H34" s="1004"/>
      <c r="I34" s="1026"/>
      <c r="J34" s="1026"/>
      <c r="K34" s="1006"/>
    </row>
    <row r="35" spans="1:11" ht="24" customHeight="1">
      <c r="A35" s="18">
        <v>80</v>
      </c>
      <c r="B35" s="1013" t="s">
        <v>3469</v>
      </c>
      <c r="C35" s="1014"/>
      <c r="D35" s="954">
        <f>+D34-D33</f>
        <v>0</v>
      </c>
      <c r="E35" s="955"/>
      <c r="F35" s="955"/>
      <c r="G35" s="1075"/>
      <c r="H35" s="1004"/>
      <c r="I35" s="1026"/>
      <c r="J35" s="1026"/>
      <c r="K35" s="1006"/>
    </row>
    <row r="36" spans="1:11" ht="18" customHeight="1">
      <c r="A36" s="18">
        <v>81</v>
      </c>
      <c r="B36" s="1013" t="s">
        <v>3470</v>
      </c>
      <c r="C36" s="1014"/>
      <c r="D36" s="952">
        <v>0</v>
      </c>
      <c r="E36" s="953"/>
      <c r="F36" s="953"/>
      <c r="G36" s="1059"/>
      <c r="H36" s="1004"/>
      <c r="I36" s="1026"/>
      <c r="J36" s="1026"/>
      <c r="K36" s="1006"/>
    </row>
    <row r="37" spans="1:11" ht="24" customHeight="1">
      <c r="A37" s="18">
        <v>82</v>
      </c>
      <c r="B37" s="1013" t="s">
        <v>204</v>
      </c>
      <c r="C37" s="1014"/>
      <c r="D37" s="952">
        <f>+IF(OR(EXACT("X",'DAP1'!E13),EXACT("x",'DAP1'!E13)),'DAP2'!F39,0)</f>
        <v>0</v>
      </c>
      <c r="E37" s="953"/>
      <c r="F37" s="953"/>
      <c r="G37" s="1059"/>
      <c r="H37" s="1004"/>
      <c r="I37" s="1026"/>
      <c r="J37" s="1026"/>
      <c r="K37" s="1006"/>
    </row>
    <row r="38" spans="1:11" ht="24" customHeight="1" thickBot="1">
      <c r="A38" s="17">
        <v>83</v>
      </c>
      <c r="B38" s="1071" t="s">
        <v>3471</v>
      </c>
      <c r="C38" s="1072"/>
      <c r="D38" s="939">
        <f>+D37-D36</f>
        <v>0</v>
      </c>
      <c r="E38" s="940"/>
      <c r="F38" s="940"/>
      <c r="G38" s="1031"/>
      <c r="H38" s="1022"/>
      <c r="I38" s="1023"/>
      <c r="J38" s="1023"/>
      <c r="K38" s="1024"/>
    </row>
    <row r="39" spans="1:11" ht="15.95" customHeight="1" thickBot="1">
      <c r="A39" s="1027" t="s">
        <v>314</v>
      </c>
      <c r="B39" s="1027"/>
      <c r="C39" s="1028"/>
      <c r="D39" s="1028"/>
      <c r="E39" s="1028"/>
      <c r="F39" s="1028"/>
      <c r="G39" s="1028"/>
      <c r="H39" s="1028"/>
      <c r="I39" s="1028"/>
      <c r="J39" s="1028"/>
      <c r="K39" s="1028"/>
    </row>
    <row r="40" spans="1:11" ht="24" customHeight="1">
      <c r="A40" s="110">
        <v>84</v>
      </c>
      <c r="B40" s="963" t="s">
        <v>3472</v>
      </c>
      <c r="C40" s="1070"/>
      <c r="D40" s="1032">
        <f>+'DAP2'!M5</f>
        <v>0</v>
      </c>
      <c r="E40" s="1033"/>
      <c r="F40" s="1033"/>
      <c r="G40" s="1034"/>
      <c r="H40" s="1004"/>
      <c r="I40" s="1026"/>
      <c r="J40" s="1026"/>
      <c r="K40" s="1006"/>
    </row>
    <row r="41" spans="1:11" ht="18" customHeight="1">
      <c r="A41" s="18">
        <v>85</v>
      </c>
      <c r="B41" s="1057" t="s">
        <v>101</v>
      </c>
      <c r="C41" s="1058"/>
      <c r="D41" s="952">
        <v>0</v>
      </c>
      <c r="E41" s="953"/>
      <c r="F41" s="953"/>
      <c r="G41" s="1059"/>
      <c r="H41" s="1004"/>
      <c r="I41" s="1026"/>
      <c r="J41" s="1026"/>
      <c r="K41" s="1006"/>
    </row>
    <row r="42" spans="1:11" ht="24" customHeight="1">
      <c r="A42" s="18">
        <v>86</v>
      </c>
      <c r="B42" s="935" t="s">
        <v>3792</v>
      </c>
      <c r="C42" s="1069"/>
      <c r="D42" s="952">
        <v>0</v>
      </c>
      <c r="E42" s="953"/>
      <c r="F42" s="953"/>
      <c r="G42" s="1059"/>
      <c r="H42" s="1004"/>
      <c r="I42" s="1026"/>
      <c r="J42" s="1026"/>
      <c r="K42" s="1006"/>
    </row>
    <row r="43" spans="1:11" ht="18" customHeight="1">
      <c r="A43" s="18">
        <v>87</v>
      </c>
      <c r="B43" s="1057" t="s">
        <v>3879</v>
      </c>
      <c r="C43" s="1058"/>
      <c r="D43" s="952">
        <f>+'DAP2'!M6</f>
        <v>0</v>
      </c>
      <c r="E43" s="953"/>
      <c r="F43" s="953"/>
      <c r="G43" s="1059"/>
      <c r="H43" s="1004"/>
      <c r="I43" s="1026"/>
      <c r="J43" s="1026"/>
      <c r="K43" s="1006"/>
    </row>
    <row r="44" spans="1:11" ht="18" customHeight="1">
      <c r="A44" s="18" t="s">
        <v>278</v>
      </c>
      <c r="B44" s="1057" t="s">
        <v>279</v>
      </c>
      <c r="C44" s="1058"/>
      <c r="D44" s="952">
        <v>0</v>
      </c>
      <c r="E44" s="953"/>
      <c r="F44" s="953"/>
      <c r="G44" s="1059"/>
      <c r="H44" s="1004"/>
      <c r="I44" s="1026"/>
      <c r="J44" s="1026"/>
      <c r="K44" s="1006"/>
    </row>
    <row r="45" spans="1:11" ht="18" customHeight="1">
      <c r="A45" s="18">
        <v>88</v>
      </c>
      <c r="B45" s="947" t="s">
        <v>110</v>
      </c>
      <c r="C45" s="1069"/>
      <c r="D45" s="952">
        <v>0</v>
      </c>
      <c r="E45" s="953"/>
      <c r="F45" s="953"/>
      <c r="G45" s="1059"/>
      <c r="H45" s="1004"/>
      <c r="I45" s="1026"/>
      <c r="J45" s="1026"/>
      <c r="K45" s="1006"/>
    </row>
    <row r="46" spans="1:11" ht="24" customHeight="1">
      <c r="A46" s="18">
        <v>89</v>
      </c>
      <c r="B46" s="935" t="s">
        <v>3793</v>
      </c>
      <c r="C46" s="1069"/>
      <c r="D46" s="952">
        <f>+'DAP2'!M7</f>
        <v>0</v>
      </c>
      <c r="E46" s="953"/>
      <c r="F46" s="953"/>
      <c r="G46" s="1059"/>
      <c r="H46" s="1004"/>
      <c r="I46" s="1026"/>
      <c r="J46" s="1026"/>
      <c r="K46" s="1006"/>
    </row>
    <row r="47" spans="1:11" ht="18" customHeight="1">
      <c r="A47" s="18">
        <v>90</v>
      </c>
      <c r="B47" s="1057" t="s">
        <v>86</v>
      </c>
      <c r="C47" s="1058"/>
      <c r="D47" s="952">
        <v>0</v>
      </c>
      <c r="E47" s="953"/>
      <c r="F47" s="953"/>
      <c r="G47" s="1059"/>
      <c r="H47" s="1004"/>
      <c r="I47" s="1026"/>
      <c r="J47" s="1026"/>
      <c r="K47" s="1006"/>
    </row>
    <row r="48" spans="1:11" ht="24" customHeight="1" thickBot="1">
      <c r="A48" s="18">
        <v>91</v>
      </c>
      <c r="B48" s="1071" t="s">
        <v>3866</v>
      </c>
      <c r="C48" s="1072"/>
      <c r="D48" s="939">
        <f>+IF(OR(EXACT("X",'DAP1'!E13),EXACT("x",'DAP1'!E13)),0,+D30-D31-SUM(D40:E45)+D46-D47)</f>
        <v>0</v>
      </c>
      <c r="E48" s="940"/>
      <c r="F48" s="940"/>
      <c r="G48" s="1031"/>
      <c r="H48" s="1004"/>
      <c r="I48" s="1026"/>
      <c r="J48" s="1026"/>
      <c r="K48" s="1006"/>
    </row>
    <row r="49" spans="1:11">
      <c r="A49" s="942">
        <v>3</v>
      </c>
      <c r="B49" s="942"/>
      <c r="C49" s="942"/>
      <c r="D49" s="942"/>
      <c r="E49" s="942"/>
      <c r="F49" s="942"/>
      <c r="G49" s="942"/>
      <c r="H49" s="942"/>
      <c r="I49" s="942"/>
      <c r="J49" s="942"/>
      <c r="K49" s="942"/>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uNaDKaaeOZsL0rqvTjzhxDx1txroTkU5/ADyeQLCmMI5Wamkk9wyTOxTXiQgLYCup3TFxmMcAh6W6rbZDxFmQ==" saltValue="yYylX9KGme6hmHf66pxSFw=="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2025-01-07T12:15:56Z</cp:lastPrinted>
  <dcterms:created xsi:type="dcterms:W3CDTF">2000-01-30T17:10:20Z</dcterms:created>
  <dcterms:modified xsi:type="dcterms:W3CDTF">2025-02-17T11:52:35Z</dcterms:modified>
</cp:coreProperties>
</file>